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7.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6.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itullapa" sheetId="1" state="visible" r:id="rId3"/>
    <sheet name="Instrukcija" sheetId="2" state="visible" r:id="rId4"/>
    <sheet name="Mērķi" sheetId="3" state="visible" r:id="rId5"/>
    <sheet name="Karte" sheetId="4" state="visible" r:id="rId6"/>
    <sheet name="Kaskāde" sheetId="5" state="visible" r:id="rId7"/>
    <sheet name="Vārdnīca" sheetId="6" state="visible" r:id="rId8"/>
    <sheet name="Pase" sheetId="7" state="visible" r:id="rId9"/>
    <sheet name="Faktiskie" sheetId="8" state="visible" r:id="rId10"/>
    <sheet name="Rezultāti" sheetId="9" state="visible" r:id="rId11"/>
    <sheet name="Personīgās" sheetId="10" state="visible" r:id="rId12"/>
    <sheet name="Panelis" sheetId="11" state="visible" r:id="rId13"/>
    <sheet name="Kalendārs" sheetId="12" state="visible" r:id="rId14"/>
    <sheet name="Prēmijas" sheetId="13" state="visible" r:id="rId15"/>
    <sheet name="Pārbaudes" sheetId="14" state="visible" r:id="rId16"/>
    <sheet name="Saraksti" sheetId="15" state="visible" r:id="rId17"/>
    <sheet name="Žurnāls" sheetId="16" state="visible" r:id="rId18"/>
    <sheet name="Avoti" sheetId="17" state="visible" r:id="rId19"/>
  </sheets>
  <definedNames>
    <definedName function="false" hidden="true" localSheetId="7" name="_xlnm._FilterDatabase" vbProcedure="false">Faktiskie!$A$4:$E$171</definedName>
    <definedName function="false" hidden="true" localSheetId="8" name="_xlnm._FilterDatabase" vbProcedure="false">Rezultāti!$A$4:$N$69</definedName>
    <definedName function="false" hidden="true" localSheetId="5" name="_xlnm._FilterDatabase" vbProcedure="false">Vārdnīca!$A$4:$AA$69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<sst xmlns="http://schemas.openxmlformats.org/spreadsheetml/2006/main" count="2467" uniqueCount="680">
  <si>
    <t xml:space="preserve">KPI veidne</t>
  </si>
  <si>
    <t xml:space="preserve">Galvenie snieguma rādītāji no īpašnieka mērķiem līdz katram darbiniekam</t>
  </si>
  <si>
    <t xml:space="preserve">Piemērs: Piemērs SIA, izdomāts vairumtirdzniecības un ražošanas uzņēmums ar 80 darbiniekiem. Visi skaitļi ir piemēri (PIEMĒRS). Aizstājiet tos ar sava uzņēmuma datiem.</t>
  </si>
  <si>
    <t xml:space="preserve">Struktūra: 7 līmeņi (O īpašnieks, C uzņēmums, D direktori, M departamenti, S apakšnodaļas, T komandas, P personīgie), 65 rādītāji vienā KPI vārdnīcā. Katram rādītājam ir augstākā līmeņa ID, tāpēc katra darbinieka skaitli var izsekot līdz īpašnieka mērķim.</t>
  </si>
  <si>
    <t xml:space="preserve">Kā sākt: atveriet lapu "Instrukcija". Zaļās šūnas ir jāaizpilda, pārējās aprēķinās pašas. Makro un slēptu lapu nav.</t>
  </si>
  <si>
    <t xml:space="preserve">Krāsas: zaļš fons ir ievades šūna. Statuss: Zaļš (mērķī), Dzeltens (tuvu mērķim), Sarkans (zem sliekšņa), Pelēks (nav datu).</t>
  </si>
  <si>
    <t xml:space="preserve">Versija 1.0, 26.10.2026. Sagatavoja DanDubov Consulting kopā ar rakstu dandubov.com/lv/blog/kpi/. Avoti lapā "Avoti".</t>
  </si>
  <si>
    <t xml:space="preserve">Kā lietot veidni</t>
  </si>
  <si>
    <t xml:space="preserve">8 soļi, ko atkārtot katru gadu. Pārskatu ritms ir lapā "Kalendārs".</t>
  </si>
  <si>
    <t xml:space="preserve">Nr.</t>
  </si>
  <si>
    <t xml:space="preserve">Solis</t>
  </si>
  <si>
    <t xml:space="preserve">Ko darīt</t>
  </si>
  <si>
    <t xml:space="preserve">Īpašnieka mērķi</t>
  </si>
  <si>
    <t xml:space="preserve">Lapā "Mērķi" ierakstiet 3 līdz 5 īpašnieka mērķus: peļņa, nauda, īpašnieka laiks, uzņēmuma vērtība, risks. Katram ir viens rādītājs (O1 līdz O5).</t>
  </si>
  <si>
    <t xml:space="preserve">Uzņēmuma rādītāji</t>
  </si>
  <si>
    <t xml:space="preserve">Vārdnīcā izvēlieties 6 līdz 10 uzņēmuma rādītājus (C līmenis). Katram norādiet, kuram īpašnieka mērķim tas kalpo (augstākā līmeņa ID).</t>
  </si>
  <si>
    <t xml:space="preserve">Kaskāde uz leju</t>
  </si>
  <si>
    <t xml:space="preserve">Katram direktoram, departamentam, apakšnodaļai un komandai izvēlieties 3 līdz 7 rādītājus. Katram rādītājam ir viens augstākā līmeņa ID. Lapa "Kaskāde" parāda koku.</t>
  </si>
  <si>
    <t xml:space="preserve">Rādītāja pase</t>
  </si>
  <si>
    <t xml:space="preserve">Aizpildiet visas vārdnīcas kolonnas: formula, mērvienība, virziens, datu avots, biežums, īpašnieks, bāzes līmenis, mērķis, sliekšņi, pretrādītājs.</t>
  </si>
  <si>
    <t xml:space="preserve">Mērķu saskaņošana</t>
  </si>
  <si>
    <t xml:space="preserve">Mērķus apspriediet ar katra līmeņa vadītāju, līdz abi piekrīt (catchball). Pēc saskaņošanas mērķi ir nemainīgi līdz gada beigām, izmaiņas ierakstiet žurnālā.</t>
  </si>
  <si>
    <t xml:space="preserve">Faktiskie dati</t>
  </si>
  <si>
    <t xml:space="preserve">Katru periodu lapā "Faktiskie" pievienojiet rindu: ID, mēneša 1. datums, faktiskā vērtība, komentārs. Viena rinda vienam rādītājam vienā periodā.</t>
  </si>
  <si>
    <t xml:space="preserve">Pārskati</t>
  </si>
  <si>
    <t xml:space="preserve">Lapā "Panelis" izvēlieties mēnesi. Lapa "Rezultāti" parāda izpildi un statusu katram rādītājam. Sapulcē runājiet par sarkanajiem un dzeltenajiem.</t>
  </si>
  <si>
    <t xml:space="preserve">Gada pārskatīšana</t>
  </si>
  <si>
    <t xml:space="preserve">Gada beigās pārskatiet īpašnieka mērķus, kaskādi, pases un svarus. Rādītājus, pēc kuriem neviens nepieņem lēmumus, svītrojiet.</t>
  </si>
  <si>
    <t xml:space="preserve">Vārdnīcas lauki</t>
  </si>
  <si>
    <t xml:space="preserve">Lauks</t>
  </si>
  <si>
    <t xml:space="preserve">Nozīme</t>
  </si>
  <si>
    <t xml:space="preserve">ID</t>
  </si>
  <si>
    <t xml:space="preserve">Unikāls kods: līmenis, funkcija, numurs, piemēram S-CC-01. ID nemainās, ja komanda pārvietojas.</t>
  </si>
  <si>
    <t xml:space="preserve">Līmenis</t>
  </si>
  <si>
    <t xml:space="preserve">O, C, D, M, S, T vai P. Mazos uzņēmumos D un M, kā arī S un T bieži ir viens līmenis; kodus atstājiet.</t>
  </si>
  <si>
    <t xml:space="preserve">Rādītāja veids</t>
  </si>
  <si>
    <t xml:space="preserve">KRI (galvenais rezultāta rādītājs), RI (rezultāta rādītājs), PI (snieguma rādītājs), KPI (rādītājs, kas jāuzlabo, lai sniegums būtiski augtu). D. Parmentera iedalījums.</t>
  </si>
  <si>
    <t xml:space="preserve">Virziens</t>
  </si>
  <si>
    <t xml:space="preserve">augstāks: jo lielāks, jo labāk. zemāks: jo mazāks, jo labāk.</t>
  </si>
  <si>
    <t xml:space="preserve">Apsteidzošais / atpaliekošais</t>
  </si>
  <si>
    <t xml:space="preserve">Ld (apsteidzošais) brīdina laikus, Lg (atpaliekošais) parāda rezultātu. Katrai komandai vajag vismaz vienu Ld.</t>
  </si>
  <si>
    <t xml:space="preserve">Apkopošanas metode</t>
  </si>
  <si>
    <t xml:space="preserve">SUM (summē), RATIO (summē skaitītājus un saucējus, tad dala; procentus nevidējo), WAVG (svērtais vidējais), MIN vai MAX (sliktākais vai labākais), DRIVER (bez aritmētiskas saites, apsteidzošais virzītājs).</t>
  </si>
  <si>
    <t xml:space="preserve">Augstākā līmeņa ID</t>
  </si>
  <si>
    <t xml:space="preserve">Rādītājs, kuram šis rādītājs kalpo. Tukšs tikai O līmenim.</t>
  </si>
  <si>
    <t xml:space="preserve">Īpašnieka mērķis un ceļš</t>
  </si>
  <si>
    <t xml:space="preserve">Aprēķināti no augstākā līmeņa ID: pie kura īpašnieka mērķa rādītājs noved.</t>
  </si>
  <si>
    <t xml:space="preserve">Rādītāja īpašnieks un datu sagatavotājs</t>
  </si>
  <si>
    <t xml:space="preserve">Īpašnieks atbild par mērķa sasniegšanu, sagatavotājs par datu savākšanu.</t>
  </si>
  <si>
    <t xml:space="preserve">Bāzes līmenis un mērķis</t>
  </si>
  <si>
    <t xml:space="preserve">Bāzes līmenis ir sākuma vērtība, mērķis ir vērtība mērīšanas periodam (mēnesim, nedēļai vai ceturksnim).</t>
  </si>
  <si>
    <t xml:space="preserve">Zaļš no, Sarkans zem</t>
  </si>
  <si>
    <t xml:space="preserve">Izpildes sliekšņi procentos no mērķa. Starp tiem statuss ir Dzeltens.</t>
  </si>
  <si>
    <t xml:space="preserve">Pretrādītājs</t>
  </si>
  <si>
    <t xml:space="preserve">Rādītājs, kas pasargā no tā, ka šo skaitli uzlabo uz kvalitātes vai kāda cita rēķina.</t>
  </si>
  <si>
    <t xml:space="preserve">Saistīts ar prēmiju, Kā netiks izmantots</t>
  </si>
  <si>
    <t xml:space="preserve">Vai rādītājs ietekmē prēmiju, un kam to neizmanto. Skatīt lapu "Prēmijas".</t>
  </si>
  <si>
    <t xml:space="preserve">3 līdz 5 mērķi. Viss pārējais vārdnīcā kalpo kādam no tiem. Ambīcija un pamatojums ir piemēri (PIEMĒRS).</t>
  </si>
  <si>
    <t xml:space="preserve">Mērķis</t>
  </si>
  <si>
    <t xml:space="preserve">Rādītājs</t>
  </si>
  <si>
    <t xml:space="preserve">Bāzes līmenis</t>
  </si>
  <si>
    <t xml:space="preserve">Gada mērķis</t>
  </si>
  <si>
    <t xml:space="preserve">Ambīcija 3 gados</t>
  </si>
  <si>
    <t xml:space="preserve">Kāpēc tas ir svarīgi</t>
  </si>
  <si>
    <t xml:space="preserve">Rādītāji, kas kalpo šim mērķim</t>
  </si>
  <si>
    <t xml:space="preserve">O1</t>
  </si>
  <si>
    <t xml:space="preserve">Peļņa</t>
  </si>
  <si>
    <t xml:space="preserve">Ilgtspējīga peļņa, nevis apgrozījums par jebkuru cenu</t>
  </si>
  <si>
    <t xml:space="preserve">Peļņa ir avots investīcijām un īpašnieka ienākumiem.</t>
  </si>
  <si>
    <t xml:space="preserve">O2</t>
  </si>
  <si>
    <t xml:space="preserve">Nauda</t>
  </si>
  <si>
    <t xml:space="preserve">Nauda vismaz 3 mēnešu izdevumiem</t>
  </si>
  <si>
    <t xml:space="preserve">Naudas trūkums aptur uzņēmumu ātrāk nekā zaudējumi.</t>
  </si>
  <si>
    <t xml:space="preserve">O3</t>
  </si>
  <si>
    <t xml:space="preserve">Īpašnieka laiks</t>
  </si>
  <si>
    <t xml:space="preserve">Īpašnieks ikdienas darbā ne vairāk kā 10 h nedēļā</t>
  </si>
  <si>
    <t xml:space="preserve">Uzņēmums, kas strādā tikai ar īpašnieku, nav pārdodams un neaug.</t>
  </si>
  <si>
    <t xml:space="preserve">O4</t>
  </si>
  <si>
    <t xml:space="preserve">Uzņēmuma vērtība</t>
  </si>
  <si>
    <t xml:space="preserve">EBITDA, kas pamato pārdošanu vai piesaisti</t>
  </si>
  <si>
    <t xml:space="preserve">Vērtību nosaka atkārtojams rezultāts, nevis viena laba gada skaitlis.</t>
  </si>
  <si>
    <t xml:space="preserve">O5</t>
  </si>
  <si>
    <t xml:space="preserve">Risks</t>
  </si>
  <si>
    <t xml:space="preserve">Neviens klients vai cilvēks nav kritisks</t>
  </si>
  <si>
    <t xml:space="preserve">Viena klienta vai darbinieka aiziešana nedrīkst apturēt uzņēmumu.</t>
  </si>
  <si>
    <t xml:space="preserve">Mērķu karte</t>
  </si>
  <si>
    <t xml:space="preserve">Uzņēmuma mērķi četrās līdzsvarotās vadības kartes perspektīvās (Kaplans un Nortons) un to saite ar īpašnieka mērķiem.</t>
  </si>
  <si>
    <t xml:space="preserve">Perspektīva</t>
  </si>
  <si>
    <t xml:space="preserve">Uzņēmuma mērķis</t>
  </si>
  <si>
    <t xml:space="preserve">Rādītāji</t>
  </si>
  <si>
    <t xml:space="preserve">Finanses</t>
  </si>
  <si>
    <t xml:space="preserve">Palielināt peļņu un maržu</t>
  </si>
  <si>
    <t xml:space="preserve">C2, C3</t>
  </si>
  <si>
    <t xml:space="preserve">Nodrošināt naudas plūsmu</t>
  </si>
  <si>
    <t xml:space="preserve">C4</t>
  </si>
  <si>
    <t xml:space="preserve">Klienti</t>
  </si>
  <si>
    <t xml:space="preserve">Piegādāt solīto laikā un pilnā apjomā</t>
  </si>
  <si>
    <t xml:space="preserve">C5</t>
  </si>
  <si>
    <t xml:space="preserve">Noturēt klientus un mazināt atkarību no lielākajiem</t>
  </si>
  <si>
    <t xml:space="preserve">C6, O5</t>
  </si>
  <si>
    <t xml:space="preserve">Procesi</t>
  </si>
  <si>
    <t xml:space="preserve">Augt bez proporcionāla darbinieku skaita pieauguma</t>
  </si>
  <si>
    <t xml:space="preserve">C1, C8</t>
  </si>
  <si>
    <t xml:space="preserve">Deleģēt lēmumus un aprakstīt pamatprocesus</t>
  </si>
  <si>
    <t xml:space="preserve">C9, D-MGT-02</t>
  </si>
  <si>
    <t xml:space="preserve">Cilvēki un attīstība</t>
  </si>
  <si>
    <t xml:space="preserve">Noturēt un attīstīt darbiniekus</t>
  </si>
  <si>
    <t xml:space="preserve">C7, M-HR-06</t>
  </si>
  <si>
    <t xml:space="preserve">Saites tabula: uzņēmuma rādītāji pret īpašnieka mērķiem</t>
  </si>
  <si>
    <t xml:space="preserve">● tiešā saite (augstākā līmeņa ID), ○ papildu ietekme. Katram uzņēmuma rādītājam jābūt vismaz vienai saitei, citādi tas nav vajadzīgs.</t>
  </si>
  <si>
    <t xml:space="preserve">Uzņēmuma rādītājs</t>
  </si>
  <si>
    <t xml:space="preserve">C1</t>
  </si>
  <si>
    <t xml:space="preserve">Apgrozījums mēnesī</t>
  </si>
  <si>
    <t xml:space="preserve">●</t>
  </si>
  <si>
    <t xml:space="preserve">○</t>
  </si>
  <si>
    <t xml:space="preserve">C2</t>
  </si>
  <si>
    <t xml:space="preserve">Bruto peļņas marža</t>
  </si>
  <si>
    <t xml:space="preserve">C3</t>
  </si>
  <si>
    <t xml:space="preserve">EBITDA marža</t>
  </si>
  <si>
    <t xml:space="preserve">Naudas konversijas cikls</t>
  </si>
  <si>
    <t xml:space="preserve">Piegāde laikā un pilnā apjomā (OTIF)</t>
  </si>
  <si>
    <t xml:space="preserve">C6</t>
  </si>
  <si>
    <t xml:space="preserve">Klientu noturēšana</t>
  </si>
  <si>
    <t xml:space="preserve">C7</t>
  </si>
  <si>
    <t xml:space="preserve">Brīvprātīgā darbinieku mainība (12 mēneši)</t>
  </si>
  <si>
    <t xml:space="preserve">C8</t>
  </si>
  <si>
    <t xml:space="preserve">Apgrozījums uz darbinieku mēnesī</t>
  </si>
  <si>
    <t xml:space="preserve">C9</t>
  </si>
  <si>
    <t xml:space="preserve">Deleģēto lēmumu daļa</t>
  </si>
  <si>
    <t xml:space="preserve">Kaskāde: KPI koks</t>
  </si>
  <si>
    <t xml:space="preserve">Koks pēc augstākā līmeņa ID. Statuss nāk no lapas "Rezultāti". Pievienojot jaunu rādītāju vārdnīcā, pievienojiet rindu arī šeit.</t>
  </si>
  <si>
    <t xml:space="preserve">Rādītāja īpašnieks</t>
  </si>
  <si>
    <t xml:space="preserve">Apkopošana</t>
  </si>
  <si>
    <t xml:space="preserve">Izpilde</t>
  </si>
  <si>
    <t xml:space="preserve">Statuss</t>
  </si>
  <si>
    <t xml:space="preserve">Direktoru līmenis</t>
  </si>
  <si>
    <t xml:space="preserve">D-SAL-01</t>
  </si>
  <si>
    <t xml:space="preserve">D-SAL-03</t>
  </si>
  <si>
    <t xml:space="preserve">Departamenti</t>
  </si>
  <si>
    <t xml:space="preserve">M-MKT-01</t>
  </si>
  <si>
    <t xml:space="preserve">Komandas</t>
  </si>
  <si>
    <t xml:space="preserve">T-DIG-01</t>
  </si>
  <si>
    <t xml:space="preserve">Apakšnodaļas</t>
  </si>
  <si>
    <t xml:space="preserve">S-IS-01</t>
  </si>
  <si>
    <t xml:space="preserve">Personīgie rādītāji</t>
  </si>
  <si>
    <t xml:space="preserve">P-IS-01</t>
  </si>
  <si>
    <t xml:space="preserve">S-SO-01</t>
  </si>
  <si>
    <t xml:space="preserve">M-MKT-02</t>
  </si>
  <si>
    <t xml:space="preserve">M-MKT-03</t>
  </si>
  <si>
    <t xml:space="preserve">S-FS-01</t>
  </si>
  <si>
    <t xml:space="preserve">T-FS-01</t>
  </si>
  <si>
    <t xml:space="preserve">P-FS-01</t>
  </si>
  <si>
    <t xml:space="preserve">S-SO-02</t>
  </si>
  <si>
    <t xml:space="preserve">D-SAL-02</t>
  </si>
  <si>
    <t xml:space="preserve">D-OPS-02</t>
  </si>
  <si>
    <t xml:space="preserve">S-PRD-01</t>
  </si>
  <si>
    <t xml:space="preserve">T-PRD-01</t>
  </si>
  <si>
    <t xml:space="preserve">S-PRC-02</t>
  </si>
  <si>
    <t xml:space="preserve">S-QA-01</t>
  </si>
  <si>
    <t xml:space="preserve">P-PRD-01</t>
  </si>
  <si>
    <t xml:space="preserve">D-OPS-01</t>
  </si>
  <si>
    <t xml:space="preserve">M-IT-01</t>
  </si>
  <si>
    <t xml:space="preserve">S-WH-01</t>
  </si>
  <si>
    <t xml:space="preserve">S-WH-02</t>
  </si>
  <si>
    <t xml:space="preserve">T-WH-01</t>
  </si>
  <si>
    <t xml:space="preserve">S-PRC-01</t>
  </si>
  <si>
    <t xml:space="preserve">D-FIN-01</t>
  </si>
  <si>
    <t xml:space="preserve">S-PRC-03</t>
  </si>
  <si>
    <t xml:space="preserve">S-CC-01</t>
  </si>
  <si>
    <t xml:space="preserve">S-ACC-02</t>
  </si>
  <si>
    <t xml:space="preserve">S-CC-02</t>
  </si>
  <si>
    <t xml:space="preserve">P-CC-01</t>
  </si>
  <si>
    <t xml:space="preserve">D-FIN-02</t>
  </si>
  <si>
    <t xml:space="preserve">S-ACC-01</t>
  </si>
  <si>
    <t xml:space="preserve">D-HR-01</t>
  </si>
  <si>
    <t xml:space="preserve">M-HR-02</t>
  </si>
  <si>
    <t xml:space="preserve">M-HR-06</t>
  </si>
  <si>
    <t xml:space="preserve">D-HR-03</t>
  </si>
  <si>
    <t xml:space="preserve">D-MGT-01</t>
  </si>
  <si>
    <t xml:space="preserve">D-MGT-02</t>
  </si>
  <si>
    <t xml:space="preserve">S-CTL-01</t>
  </si>
  <si>
    <t xml:space="preserve">D-HR-02</t>
  </si>
  <si>
    <t xml:space="preserve">M-HR-04</t>
  </si>
  <si>
    <t xml:space="preserve">M-IT-02</t>
  </si>
  <si>
    <t xml:space="preserve">M-CS-01</t>
  </si>
  <si>
    <t xml:space="preserve">P-CS-01</t>
  </si>
  <si>
    <t xml:space="preserve">M-CS-02</t>
  </si>
  <si>
    <t xml:space="preserve">T-CS-01</t>
  </si>
  <si>
    <t xml:space="preserve">S-KA-01</t>
  </si>
  <si>
    <t xml:space="preserve">S-QA-02</t>
  </si>
  <si>
    <t xml:space="preserve">M-IT-03</t>
  </si>
  <si>
    <t xml:space="preserve">KPI vārdnīca un rādītāju pases</t>
  </si>
  <si>
    <t xml:space="preserve">Viena rinda vienam rādītājam. Šī ir vienīgā vieta, kur rādītājs tiek definēts; visas pārējās lapas ņem datus no šejienes.</t>
  </si>
  <si>
    <t xml:space="preserve">Funkcija</t>
  </si>
  <si>
    <t xml:space="preserve">Struktūrvienība / loma</t>
  </si>
  <si>
    <t xml:space="preserve">Nosaukums</t>
  </si>
  <si>
    <t xml:space="preserve">Formula</t>
  </si>
  <si>
    <t xml:space="preserve">Mērvienība</t>
  </si>
  <si>
    <t xml:space="preserve">Īpašnieka mērķis</t>
  </si>
  <si>
    <t xml:space="preserve">Ceļš līdz īpašnieka mērķim</t>
  </si>
  <si>
    <t xml:space="preserve">Datu avots</t>
  </si>
  <si>
    <t xml:space="preserve">Mērīšanas biežums</t>
  </si>
  <si>
    <t xml:space="preserve">Ziņošanas forums</t>
  </si>
  <si>
    <t xml:space="preserve">Datu sagatavotājs</t>
  </si>
  <si>
    <t xml:space="preserve">Mērķis periodam</t>
  </si>
  <si>
    <t xml:space="preserve">Zaļš no (izpilde)</t>
  </si>
  <si>
    <t xml:space="preserve">Sarkans zem (izpilde)</t>
  </si>
  <si>
    <t xml:space="preserve">Saistīts ar prēmiju</t>
  </si>
  <si>
    <t xml:space="preserve">Kā netiks izmantots</t>
  </si>
  <si>
    <t xml:space="preserve">Pārbaude</t>
  </si>
  <si>
    <t xml:space="preserve">O</t>
  </si>
  <si>
    <t xml:space="preserve">Vadība</t>
  </si>
  <si>
    <t xml:space="preserve">Īpašnieks</t>
  </si>
  <si>
    <t xml:space="preserve">Tīrā peļņa gadā</t>
  </si>
  <si>
    <t xml:space="preserve">KRI</t>
  </si>
  <si>
    <t xml:space="preserve">ieņēmumi mīnus visas izmaksas, ieskaitot nodokļus</t>
  </si>
  <si>
    <t xml:space="preserve">EUR</t>
  </si>
  <si>
    <t xml:space="preserve">augstāks</t>
  </si>
  <si>
    <t xml:space="preserve">Lg</t>
  </si>
  <si>
    <t xml:space="preserve">SUM</t>
  </si>
  <si>
    <t xml:space="preserve">Grāmatvedība</t>
  </si>
  <si>
    <t xml:space="preserve">Ceturksnī</t>
  </si>
  <si>
    <t xml:space="preserve">Ceturkšņa īpašnieka pārskats</t>
  </si>
  <si>
    <t xml:space="preserve">Galvenais grāmatvedis</t>
  </si>
  <si>
    <t xml:space="preserve">Naudas rezerve (O2), lai peļņa nerodas uz parādu rēķina</t>
  </si>
  <si>
    <t xml:space="preserve">Nē</t>
  </si>
  <si>
    <t xml:space="preserve">Naudas rezerve mēnešos</t>
  </si>
  <si>
    <t xml:space="preserve">naudas atlikums / vidējā mēneša neto naudas aizplūde</t>
  </si>
  <si>
    <t xml:space="preserve">mēneši</t>
  </si>
  <si>
    <t xml:space="preserve">DRIVER</t>
  </si>
  <si>
    <t xml:space="preserve">Banka, grāmatvedība</t>
  </si>
  <si>
    <t xml:space="preserve">Īpašnieka stundas operatīvajā darbā</t>
  </si>
  <si>
    <t xml:space="preserve">stundas nedēļā, kas pavadītas ikdienas darbā, nevis attīstībā</t>
  </si>
  <si>
    <t xml:space="preserve">h nedēļā</t>
  </si>
  <si>
    <t xml:space="preserve">zemāks</t>
  </si>
  <si>
    <t xml:space="preserve">Īpašnieka kalendārs</t>
  </si>
  <si>
    <t xml:space="preserve">EBITDA gadā</t>
  </si>
  <si>
    <t xml:space="preserve">peļņa pirms procentiem, nodokļiem un nolietojuma</t>
  </si>
  <si>
    <t xml:space="preserve">Jā, prēmiju fonda avots</t>
  </si>
  <si>
    <t xml:space="preserve">Piecu lielāko klientu daļa apgrozījumā</t>
  </si>
  <si>
    <t xml:space="preserve">piecu lielāko klientu apgrozījums / kopējais apgrozījums</t>
  </si>
  <si>
    <t xml:space="preserve">%</t>
  </si>
  <si>
    <t xml:space="preserve">RATIO</t>
  </si>
  <si>
    <t xml:space="preserve">ERP, CRM</t>
  </si>
  <si>
    <t xml:space="preserve">Pārdošanas atbalsta speciālists</t>
  </si>
  <si>
    <t xml:space="preserve">C</t>
  </si>
  <si>
    <t xml:space="preserve">Valdes loceklis</t>
  </si>
  <si>
    <t xml:space="preserve">RI</t>
  </si>
  <si>
    <t xml:space="preserve">izrakstīto rēķinu summa mēnesī</t>
  </si>
  <si>
    <t xml:space="preserve">O1 &gt; C1</t>
  </si>
  <si>
    <t xml:space="preserve">ERP</t>
  </si>
  <si>
    <t xml:space="preserve">Mēnesī</t>
  </si>
  <si>
    <t xml:space="preserve">Ikmēneša vadības sapulce</t>
  </si>
  <si>
    <t xml:space="preserve">Bruto peļņas marža (C2)</t>
  </si>
  <si>
    <t xml:space="preserve">(ieņēmumi mīnus pārdotās produkcijas pašizmaksa) / ieņēmumi</t>
  </si>
  <si>
    <t xml:space="preserve">O1 &gt; C2</t>
  </si>
  <si>
    <t xml:space="preserve">EBITDA / ieņēmumi</t>
  </si>
  <si>
    <t xml:space="preserve">O4 &gt; C3</t>
  </si>
  <si>
    <t xml:space="preserve">Finanšu direktors</t>
  </si>
  <si>
    <t xml:space="preserve">DSO + DIO mīnus DPO</t>
  </si>
  <si>
    <t xml:space="preserve">dienas</t>
  </si>
  <si>
    <t xml:space="preserve">O2 &gt; C4</t>
  </si>
  <si>
    <t xml:space="preserve">Piegādātāju attiecības: DPO nedrīkst augt uz kavētu maksājumu rēķina</t>
  </si>
  <si>
    <t xml:space="preserve">laikā un pilnā apjomā piegādātie pasūtījumi / visi pasūtījumi</t>
  </si>
  <si>
    <t xml:space="preserve">O1 &gt; C5</t>
  </si>
  <si>
    <t xml:space="preserve">ERP, noliktavas sistēma</t>
  </si>
  <si>
    <t xml:space="preserve">pērnā gada klienti, kas pirka arī šogad / pērnā gada klienti</t>
  </si>
  <si>
    <t xml:space="preserve">O5 &gt; C6</t>
  </si>
  <si>
    <t xml:space="preserve">CRM</t>
  </si>
  <si>
    <t xml:space="preserve">brīvprātīgi aizgājušie / vidējais darbinieku skaits</t>
  </si>
  <si>
    <t xml:space="preserve">O3 &gt; C7</t>
  </si>
  <si>
    <t xml:space="preserve">Algu sistēma</t>
  </si>
  <si>
    <t xml:space="preserve">Personāla vadītājs</t>
  </si>
  <si>
    <t xml:space="preserve">apgrozījums / vidējais darbinieku skaits (pilna slodze)</t>
  </si>
  <si>
    <t xml:space="preserve">O4 &gt; C8</t>
  </si>
  <si>
    <t xml:space="preserve">Grāmatvedība, algu sistēma</t>
  </si>
  <si>
    <t xml:space="preserve">KPI</t>
  </si>
  <si>
    <t xml:space="preserve">atkārtotie lēmumi, kuriem ir atbildīgais, kas nav īpašnieks / visi atkārtotie lēmumi</t>
  </si>
  <si>
    <t xml:space="preserve">Ld</t>
  </si>
  <si>
    <t xml:space="preserve">O3 &gt; C9</t>
  </si>
  <si>
    <t xml:space="preserve">Lēmumu reģistrs</t>
  </si>
  <si>
    <t xml:space="preserve">Netiek izmantots darbinieku vērtēšanai</t>
  </si>
  <si>
    <t xml:space="preserve">D</t>
  </si>
  <si>
    <t xml:space="preserve">Pārdošana</t>
  </si>
  <si>
    <t xml:space="preserve">Pārdošanas direktors</t>
  </si>
  <si>
    <t xml:space="preserve">Pārdošanas plāna izpilde</t>
  </si>
  <si>
    <t xml:space="preserve">faktiskais apgrozījums / plāns</t>
  </si>
  <si>
    <t xml:space="preserve">O1 &gt; C1 &gt; D-SAL-01</t>
  </si>
  <si>
    <t xml:space="preserve">Pārdošanas bruto marža (D-SAL-02)</t>
  </si>
  <si>
    <t xml:space="preserve">Pārdošanas bruto marža</t>
  </si>
  <si>
    <t xml:space="preserve">(pārdošana mīnus pašizmaksa) / pārdošana</t>
  </si>
  <si>
    <t xml:space="preserve">O1 &gt; C2 &gt; D-SAL-02</t>
  </si>
  <si>
    <t xml:space="preserve">Svērtā piedāvājumu portfeļa pārklājums</t>
  </si>
  <si>
    <t xml:space="preserve">PI</t>
  </si>
  <si>
    <t xml:space="preserve">svērtais portfelis / nākamā ceturkšņa plāns</t>
  </si>
  <si>
    <t xml:space="preserve">reizes</t>
  </si>
  <si>
    <t xml:space="preserve">O1 &gt; C1 &gt; D-SAL-01 &gt; D-SAL-03</t>
  </si>
  <si>
    <t xml:space="preserve">Nedēļā</t>
  </si>
  <si>
    <t xml:space="preserve">Iknedēļas komandas sapulce</t>
  </si>
  <si>
    <t xml:space="preserve">CRM datu pilnīgums (S-SO-01)</t>
  </si>
  <si>
    <t xml:space="preserve">Netiek izmantots individuālai prēmēšanai, tikai plānošanai</t>
  </si>
  <si>
    <t xml:space="preserve">Operācijas</t>
  </si>
  <si>
    <t xml:space="preserve">Operāciju direktors</t>
  </si>
  <si>
    <t xml:space="preserve">Perfektais pasūtījums</t>
  </si>
  <si>
    <t xml:space="preserve">pasūtījumi bez kļūdām (laikā, pilnā apjomā, bez bojājumiem, ar pareiziem dokumentiem) / visi pasūtījumi</t>
  </si>
  <si>
    <t xml:space="preserve">O1 &gt; C5 &gt; D-OPS-01</t>
  </si>
  <si>
    <t xml:space="preserve">Pašizmaksa uz vienību</t>
  </si>
  <si>
    <t xml:space="preserve">pārdotās produkcijas pašizmaksa / saražotās vai nosūtītās vienības</t>
  </si>
  <si>
    <t xml:space="preserve">O1 &gt; C2 &gt; D-OPS-02</t>
  </si>
  <si>
    <t xml:space="preserve">Brāķa īpatsvars (S-QA-01)</t>
  </si>
  <si>
    <t xml:space="preserve">Naudas konversijas cikls (finanšu daļa)</t>
  </si>
  <si>
    <t xml:space="preserve">O2 &gt; C4 &gt; D-FIN-01</t>
  </si>
  <si>
    <t xml:space="preserve">13 nedēļu naudas prognozes precizitāte</t>
  </si>
  <si>
    <t xml:space="preserve">1 mīnus |prognoze mīnus faktiskais atlikums| / faktiskais atlikums</t>
  </si>
  <si>
    <t xml:space="preserve">O2 &gt; D-FIN-02</t>
  </si>
  <si>
    <t xml:space="preserve">Naudas plūsmas tabula, banka</t>
  </si>
  <si>
    <t xml:space="preserve">Personāls</t>
  </si>
  <si>
    <t xml:space="preserve">Brīvprātīgā mainība (12 mēneši)</t>
  </si>
  <si>
    <t xml:space="preserve">O3 &gt; C7 &gt; D-HR-01</t>
  </si>
  <si>
    <t xml:space="preserve">Vakances aizpildīšanas laiks</t>
  </si>
  <si>
    <t xml:space="preserve">mediāna, dienas no apstiprinātas vakances līdz pieņemtam piedāvājumam</t>
  </si>
  <si>
    <t xml:space="preserve">O4 &gt; C8 &gt; D-HR-02</t>
  </si>
  <si>
    <t xml:space="preserve">Atlases žurnāls</t>
  </si>
  <si>
    <t xml:space="preserve">Agrīnā mainība (M-HR-02)</t>
  </si>
  <si>
    <t xml:space="preserve">Laikā pabeigtās snieguma sarunas</t>
  </si>
  <si>
    <t xml:space="preserve">pabeigtās sarunas / plānotās sarunas</t>
  </si>
  <si>
    <t xml:space="preserve">O3 &gt; C9 &gt; D-HR-03</t>
  </si>
  <si>
    <t xml:space="preserve">Personāla uzskaite</t>
  </si>
  <si>
    <t xml:space="preserve">Stratēģiskās iniciatīvas plānā</t>
  </si>
  <si>
    <t xml:space="preserve">iniciatīvas zaļā statusā / visas iniciatīvas</t>
  </si>
  <si>
    <t xml:space="preserve">O3 &gt; C9 &gt; D-MGT-01</t>
  </si>
  <si>
    <t xml:space="preserve">Iniciatīvu reģistrs</t>
  </si>
  <si>
    <t xml:space="preserve">Dokumentēti pamatprocesi</t>
  </si>
  <si>
    <t xml:space="preserve">pamatprocesi ar aktuālu aprakstu un atbildīgo / visi pamatprocesi</t>
  </si>
  <si>
    <t xml:space="preserve">O3 &gt; C9 &gt; D-MGT-02</t>
  </si>
  <si>
    <t xml:space="preserve">Procesu reģistrs</t>
  </si>
  <si>
    <t xml:space="preserve">M</t>
  </si>
  <si>
    <t xml:space="preserve">Mārketings</t>
  </si>
  <si>
    <t xml:space="preserve">Mārketinga vadītājs</t>
  </si>
  <si>
    <t xml:space="preserve">Kvalificēti potenciālie klienti (MQL)</t>
  </si>
  <si>
    <t xml:space="preserve">potenciālie klienti, kas atbilst saskaņotai MQL definīcijai</t>
  </si>
  <si>
    <t xml:space="preserve">skaits</t>
  </si>
  <si>
    <t xml:space="preserve">O1 &gt; C1 &gt; D-SAL-01 &gt; D-SAL-03 &gt; M-MKT-01</t>
  </si>
  <si>
    <t xml:space="preserve">Izmaksas uz MQL (M-MKT-02)</t>
  </si>
  <si>
    <t xml:space="preserve">Izmaksas uz kvalificētu potenciālo klientu</t>
  </si>
  <si>
    <t xml:space="preserve">mārketinga izdevumi / MQL skaits</t>
  </si>
  <si>
    <t xml:space="preserve">O1 &gt; C1 &gt; D-SAL-01 &gt; M-MKT-02</t>
  </si>
  <si>
    <t xml:space="preserve">Grāmatvedība, CRM</t>
  </si>
  <si>
    <t xml:space="preserve">Mārketinga ienestā jaunā apgrozījuma daļa</t>
  </si>
  <si>
    <t xml:space="preserve">mārketinga ienestais jaunais apgrozījums / viss jaunais apgrozījums</t>
  </si>
  <si>
    <t xml:space="preserve">O1 &gt; C1 &gt; D-SAL-01 &gt; M-MKT-03</t>
  </si>
  <si>
    <t xml:space="preserve">Klientu apkalpošana</t>
  </si>
  <si>
    <t xml:space="preserve">Klientu apkalpošanas vadītājs</t>
  </si>
  <si>
    <t xml:space="preserve">Atrisināts pirmajā saskarē</t>
  </si>
  <si>
    <t xml:space="preserve">pirmajā saskarē atrisinātie pieprasījumi / visi pieprasījumi</t>
  </si>
  <si>
    <t xml:space="preserve">O5 &gt; C6 &gt; M-CS-01</t>
  </si>
  <si>
    <t xml:space="preserve">Pieprasījumu sistēma</t>
  </si>
  <si>
    <t xml:space="preserve">Atkārtoti atvērtie pieprasījumi (P-CS-01)</t>
  </si>
  <si>
    <t xml:space="preserve">Klientu apmierinātība (CSAT)</t>
  </si>
  <si>
    <t xml:space="preserve">atbildes ar vērtējumu 4 vai 5 no 5 / visas atbildes</t>
  </si>
  <si>
    <t xml:space="preserve">WAVG</t>
  </si>
  <si>
    <t xml:space="preserve">O5 &gt; C6 &gt; M-CS-02</t>
  </si>
  <si>
    <t xml:space="preserve">Aptauju rīks</t>
  </si>
  <si>
    <t xml:space="preserve">Netiek izmantots atsevišķa darbinieka vērtēšanai</t>
  </si>
  <si>
    <t xml:space="preserve">Agrīnā mainība</t>
  </si>
  <si>
    <t xml:space="preserve">aizgājušie 6 mēnešu laikā pēc pieņemšanas / pieņemtie</t>
  </si>
  <si>
    <t xml:space="preserve">O3 &gt; C7 &gt; D-HR-01 &gt; M-HR-02</t>
  </si>
  <si>
    <t xml:space="preserve">Prombūtnes līmenis</t>
  </si>
  <si>
    <t xml:space="preserve">darba nespējas dienas / plānotās darba dienas</t>
  </si>
  <si>
    <t xml:space="preserve">O4 &gt; C8 &gt; M-HR-04</t>
  </si>
  <si>
    <t xml:space="preserve">Algu sistēma (darba nespējas lapas)</t>
  </si>
  <si>
    <t xml:space="preserve">Apmācību stundas uz darbinieku</t>
  </si>
  <si>
    <t xml:space="preserve">apmācību stundas / vidējais darbinieku skaits</t>
  </si>
  <si>
    <t xml:space="preserve">h</t>
  </si>
  <si>
    <t xml:space="preserve">O3 &gt; C7 &gt; D-HR-01 &gt; M-HR-06</t>
  </si>
  <si>
    <t xml:space="preserve">IT</t>
  </si>
  <si>
    <t xml:space="preserve">IT vadītājs</t>
  </si>
  <si>
    <t xml:space="preserve">Kritisko sistēmu pieejamība</t>
  </si>
  <si>
    <t xml:space="preserve">darbības laiks / plānotais laiks (ERP, CRM, e-veikals)</t>
  </si>
  <si>
    <t xml:space="preserve">MIN</t>
  </si>
  <si>
    <t xml:space="preserve">O1 &gt; C5 &gt; D-OPS-01 &gt; M-IT-01</t>
  </si>
  <si>
    <t xml:space="preserve">Monitoringa rīks</t>
  </si>
  <si>
    <t xml:space="preserve">IT pieprasījumi SLA laikā</t>
  </si>
  <si>
    <t xml:space="preserve">SLA laikā atrisinātie / visi pieprasījumi</t>
  </si>
  <si>
    <t xml:space="preserve">O4 &gt; C8 &gt; M-IT-02</t>
  </si>
  <si>
    <t xml:space="preserve">IT pieprasījumu sistēma</t>
  </si>
  <si>
    <t xml:space="preserve">Veiksmīgi rezerves kopiju atjaunošanas testi</t>
  </si>
  <si>
    <t xml:space="preserve">veiksmīgie testi / plānotie testi</t>
  </si>
  <si>
    <t xml:space="preserve">O5 &gt; M-IT-03</t>
  </si>
  <si>
    <t xml:space="preserve">IT žurnāls</t>
  </si>
  <si>
    <t xml:space="preserve">S</t>
  </si>
  <si>
    <t xml:space="preserve">Lauka pārdošanas vadītājs</t>
  </si>
  <si>
    <t xml:space="preserve">Jauno klientu apgrozījums</t>
  </si>
  <si>
    <t xml:space="preserve">apgrozījums no klientiem, kam pirmais rēķins pēdējos 12 mēnešos</t>
  </si>
  <si>
    <t xml:space="preserve">O1 &gt; C1 &gt; D-SAL-01 &gt; S-FS-01</t>
  </si>
  <si>
    <t xml:space="preserve">Jauno klientu bruto marža</t>
  </si>
  <si>
    <t xml:space="preserve">Jā, ar svaru personīgajā kartē</t>
  </si>
  <si>
    <t xml:space="preserve">Iekšējās pārdošanas vadītājs</t>
  </si>
  <si>
    <t xml:space="preserve">Atbildes laiks uz pieprasījumu</t>
  </si>
  <si>
    <t xml:space="preserve">mediāna, stundas no pieprasījuma līdz pirmajam kontaktam</t>
  </si>
  <si>
    <t xml:space="preserve">O1 &gt; C1 &gt; D-SAL-01 &gt; D-SAL-03 &gt; S-IS-01</t>
  </si>
  <si>
    <t xml:space="preserve">Galveno klientu vadītājs</t>
  </si>
  <si>
    <t xml:space="preserve">Galveno klientu apgrozījuma noturēšana</t>
  </si>
  <si>
    <t xml:space="preserve">galveno klientu apgrozījums šogad / tiem pašiem klientiem pērn</t>
  </si>
  <si>
    <t xml:space="preserve">O5 &gt; C6 &gt; S-KA-01</t>
  </si>
  <si>
    <t xml:space="preserve">CRM datu pilnīgums</t>
  </si>
  <si>
    <t xml:space="preserve">iespējas ar visiem obligātajiem laukiem / atvērtās iespējas</t>
  </si>
  <si>
    <t xml:space="preserve">O1 &gt; C1 &gt; D-SAL-01 &gt; D-SAL-03 &gt; S-SO-01</t>
  </si>
  <si>
    <t xml:space="preserve">Netiek izmantots kā vienīgais prēmijas pamats</t>
  </si>
  <si>
    <t xml:space="preserve">Pārdošanas prognozes precizitāte</t>
  </si>
  <si>
    <t xml:space="preserve">1 mīnus |prognoze mīnus faktiskais| / faktiskais</t>
  </si>
  <si>
    <t xml:space="preserve">O1 &gt; C1 &gt; D-SAL-01 &gt; S-SO-02</t>
  </si>
  <si>
    <t xml:space="preserve">CRM, ERP</t>
  </si>
  <si>
    <t xml:space="preserve">Ražošanas vadītājs</t>
  </si>
  <si>
    <t xml:space="preserve">Iekārtu kopējā efektivitāte (OEE)</t>
  </si>
  <si>
    <t xml:space="preserve">pieejamība x efektivitāte x kvalitātes koeficients</t>
  </si>
  <si>
    <t xml:space="preserve">O1 &gt; C2 &gt; D-OPS-02 &gt; S-PRD-01</t>
  </si>
  <si>
    <t xml:space="preserve">Maiņu žurnāls</t>
  </si>
  <si>
    <t xml:space="preserve">Noliktavas vadītājs</t>
  </si>
  <si>
    <t xml:space="preserve">Komplektēšanas precizitāte</t>
  </si>
  <si>
    <t xml:space="preserve">pareizi komplektētās rindas / visas rindas</t>
  </si>
  <si>
    <t xml:space="preserve">O1 &gt; C5 &gt; D-OPS-01 &gt; S-WH-01</t>
  </si>
  <si>
    <t xml:space="preserve">Noliktavas sistēma, sūdzības</t>
  </si>
  <si>
    <t xml:space="preserve">Laiks no pasūtījuma līdz izsūtīšanai</t>
  </si>
  <si>
    <t xml:space="preserve">mediāna, stundas no pasūtījuma nodošanas līdz izsūtīšanai</t>
  </si>
  <si>
    <t xml:space="preserve">O1 &gt; C5 &gt; D-OPS-01 &gt; S-WH-02</t>
  </si>
  <si>
    <t xml:space="preserve">Noliktavas sistēma</t>
  </si>
  <si>
    <t xml:space="preserve">Komplektēšanas precizitāte (S-WH-01)</t>
  </si>
  <si>
    <t xml:space="preserve">Iepirkumu vadītājs</t>
  </si>
  <si>
    <t xml:space="preserve">Piegādātāju piegāde laikā</t>
  </si>
  <si>
    <t xml:space="preserve">laikā un pilnā apjomā saņemtās piegādes / visas piegādes</t>
  </si>
  <si>
    <t xml:space="preserve">O1 &gt; C5 &gt; D-OPS-01 &gt; S-PRC-01</t>
  </si>
  <si>
    <t xml:space="preserve">Iepirkuma cenas novirze</t>
  </si>
  <si>
    <t xml:space="preserve">(faktiskā cena mīnus standarta cena) x daudzums</t>
  </si>
  <si>
    <t xml:space="preserve">O1 &gt; C2 &gt; D-OPS-02 &gt; S-PRC-02</t>
  </si>
  <si>
    <t xml:space="preserve">Piegādātāju piegāde laikā (S-PRC-01)</t>
  </si>
  <si>
    <t xml:space="preserve">Krājumu dienas (DIO)</t>
  </si>
  <si>
    <t xml:space="preserve">vidējie krājumi / pašizmaksa x 365</t>
  </si>
  <si>
    <t xml:space="preserve">O2 &gt; C4 &gt; D-FIN-01 &gt; S-PRC-03</t>
  </si>
  <si>
    <t xml:space="preserve">Piegāde laikā un pilnā apjomā (C5)</t>
  </si>
  <si>
    <t xml:space="preserve">Kvalitātes vadītājs</t>
  </si>
  <si>
    <t xml:space="preserve">Brāķa īpatsvars</t>
  </si>
  <si>
    <t xml:space="preserve">brāķa daudzums / saražotais daudzums</t>
  </si>
  <si>
    <t xml:space="preserve">O1 &gt; C2 &gt; D-OPS-02 &gt; S-QA-01</t>
  </si>
  <si>
    <t xml:space="preserve">Kvalitātes žurnāls</t>
  </si>
  <si>
    <t xml:space="preserve">Pamatoto sūdzību īpatsvars</t>
  </si>
  <si>
    <t xml:space="preserve">pamatotās sūdzības / nosūtītie pasūtījumi</t>
  </si>
  <si>
    <t xml:space="preserve">O5 &gt; C6 &gt; S-QA-02</t>
  </si>
  <si>
    <t xml:space="preserve">Sūdzību reģistrs</t>
  </si>
  <si>
    <t xml:space="preserve">Mēneša slēgšanas laiks</t>
  </si>
  <si>
    <t xml:space="preserve">darba dienas līdz vadības atskaitei</t>
  </si>
  <si>
    <t xml:space="preserve">O2 &gt; D-FIN-02 &gt; S-ACC-01</t>
  </si>
  <si>
    <t xml:space="preserve">Slēgšanas kontrolsaraksts</t>
  </si>
  <si>
    <t xml:space="preserve">Rēķini 1 dienas laikā pēc piegādes</t>
  </si>
  <si>
    <t xml:space="preserve">rēķini 1 dienas laikā / visi rēķini</t>
  </si>
  <si>
    <t xml:space="preserve">O2 &gt; C4 &gt; D-FIN-01 &gt; S-CC-01 &gt; S-ACC-02</t>
  </si>
  <si>
    <t xml:space="preserve">Kontrolieris</t>
  </si>
  <si>
    <t xml:space="preserve">Izskaidrotās budžeta novirzes</t>
  </si>
  <si>
    <t xml:space="preserve">izskaidrotās novirzes virs sliekšņa / visas novirzes virs sliekšņa</t>
  </si>
  <si>
    <t xml:space="preserve">O4 &gt; C3 &gt; S-CTL-01</t>
  </si>
  <si>
    <t xml:space="preserve">Vadības atskaite</t>
  </si>
  <si>
    <t xml:space="preserve">Kredītkontrolieris</t>
  </si>
  <si>
    <t xml:space="preserve">Debitoru apmaksas dienas (DSO)</t>
  </si>
  <si>
    <t xml:space="preserve">debitoru parādi / ieņēmumi x dienu skaits periodā</t>
  </si>
  <si>
    <t xml:space="preserve">O2 &gt; C4 &gt; D-FIN-01 &gt; S-CC-01</t>
  </si>
  <si>
    <t xml:space="preserve">Klientu noturēšana (C6)</t>
  </si>
  <si>
    <t xml:space="preserve">Kavētie parādi virs 60 dienām</t>
  </si>
  <si>
    <t xml:space="preserve">debitoru parādi, kas kavēti vairāk nekā 60 dienas / visi debitoru parādi</t>
  </si>
  <si>
    <t xml:space="preserve">O2 &gt; C4 &gt; D-FIN-01 &gt; S-CC-01 &gt; S-CC-02</t>
  </si>
  <si>
    <t xml:space="preserve">Debitoru vecuma analīze</t>
  </si>
  <si>
    <t xml:space="preserve">T</t>
  </si>
  <si>
    <t xml:space="preserve">Lauka pārdošanas komandas vadītājs</t>
  </si>
  <si>
    <t xml:space="preserve">Kvalitatīvi klientu apmeklējumi</t>
  </si>
  <si>
    <t xml:space="preserve">apmeklējumi ar ierakstītu rezultātu CRM</t>
  </si>
  <si>
    <t xml:space="preserve">O1 &gt; C1 &gt; D-SAL-01 &gt; S-FS-01 &gt; T-FS-01</t>
  </si>
  <si>
    <t xml:space="preserve">Piedāvājumu konversija (P-FS-01)</t>
  </si>
  <si>
    <t xml:space="preserve">Digitālā mārketinga speciālists</t>
  </si>
  <si>
    <t xml:space="preserve">Mājaslapas konversija</t>
  </si>
  <si>
    <t xml:space="preserve">pieprasījumi / sesijas</t>
  </si>
  <si>
    <t xml:space="preserve">O1 &gt; C1 &gt; D-SAL-01 &gt; D-SAL-03 &gt; M-MKT-01 &gt; T-DIG-01</t>
  </si>
  <si>
    <t xml:space="preserve">Tīmekļa analītika</t>
  </si>
  <si>
    <t xml:space="preserve">Maiņas vadītājs</t>
  </si>
  <si>
    <t xml:space="preserve">Neplānotā dīkstāve maiņā</t>
  </si>
  <si>
    <t xml:space="preserve">neplānoto apstāšanos minūtes maiņā</t>
  </si>
  <si>
    <t xml:space="preserve">min</t>
  </si>
  <si>
    <t xml:space="preserve">O1 &gt; C2 &gt; D-OPS-02 &gt; S-PRD-01 &gt; T-PRD-01</t>
  </si>
  <si>
    <t xml:space="preserve">Dienā</t>
  </si>
  <si>
    <t xml:space="preserve">Ikdienas komandas tāfele</t>
  </si>
  <si>
    <t xml:space="preserve">Klientu apkalpošanas komandas vadītājs</t>
  </si>
  <si>
    <t xml:space="preserve">Atbildes SLA laikā</t>
  </si>
  <si>
    <t xml:space="preserve">SLA laikā atbildētie pieprasījumi / visi pieprasījumi</t>
  </si>
  <si>
    <t xml:space="preserve">O5 &gt; C6 &gt; M-CS-02 &gt; T-CS-01</t>
  </si>
  <si>
    <t xml:space="preserve">Noliktavas maiņas vadītājs</t>
  </si>
  <si>
    <t xml:space="preserve">Komplektētās rindas stundā</t>
  </si>
  <si>
    <t xml:space="preserve">komplektētās rindas / nostrādātās stundas</t>
  </si>
  <si>
    <t xml:space="preserve">rindas/h</t>
  </si>
  <si>
    <t xml:space="preserve">O1 &gt; C5 &gt; D-OPS-01 &gt; S-WH-02 &gt; T-WH-01</t>
  </si>
  <si>
    <t xml:space="preserve">P</t>
  </si>
  <si>
    <t xml:space="preserve">Pārdevējs</t>
  </si>
  <si>
    <t xml:space="preserve">Piedāvājumu konversija</t>
  </si>
  <si>
    <t xml:space="preserve">iegūtie pasūtījumi / izsniegtie piedāvājumi</t>
  </si>
  <si>
    <t xml:space="preserve">O1 &gt; C1 &gt; D-SAL-01 &gt; S-FS-01 &gt; T-FS-01 &gt; P-FS-01</t>
  </si>
  <si>
    <t xml:space="preserve">Piedāvājumu bruto marža</t>
  </si>
  <si>
    <t xml:space="preserve">Iekšējās pārdošanas speciālists</t>
  </si>
  <si>
    <t xml:space="preserve">Personīgais atbildes laiks</t>
  </si>
  <si>
    <t xml:space="preserve">O1 &gt; C1 &gt; D-SAL-01 &gt; D-SAL-03 &gt; S-IS-01 &gt; P-IS-01</t>
  </si>
  <si>
    <t xml:space="preserve">Iekārtas operators</t>
  </si>
  <si>
    <t xml:space="preserve">Pirmās reizes iznākums savā darba vietā</t>
  </si>
  <si>
    <t xml:space="preserve">labās detaļas pirmajā reizē / uzsāktās detaļas</t>
  </si>
  <si>
    <t xml:space="preserve">O1 &gt; C2 &gt; D-OPS-02 &gt; S-QA-01 &gt; P-PRD-01</t>
  </si>
  <si>
    <t xml:space="preserve">Klientu apkalpošanas speciālists</t>
  </si>
  <si>
    <t xml:space="preserve">Atkārtoti atvērtie pieprasījumi (pretrādītājs)</t>
  </si>
  <si>
    <t xml:space="preserve">atkārtoti atvērtie / slēgtie pieprasījumi</t>
  </si>
  <si>
    <t xml:space="preserve">O5 &gt; C6 &gt; M-CS-01 &gt; P-CS-01</t>
  </si>
  <si>
    <t xml:space="preserve">Atgādinājumi nosūtīti laikā</t>
  </si>
  <si>
    <t xml:space="preserve">atgādinājumi, kas nosūtīti noteiktajā dienā / visi plānotie atgādinājumi</t>
  </si>
  <si>
    <t xml:space="preserve">O2 &gt; C4 &gt; D-FIN-01 &gt; S-CC-01 &gt; S-CC-02 &gt; P-CC-01</t>
  </si>
  <si>
    <t xml:space="preserve">Klientu sūdzības par atgādinājumiem</t>
  </si>
  <si>
    <t xml:space="preserve">Izvēlieties ID zaļajā šūnā, lai redzētu vienu rādītāju ar visiem laukiem. Labot var tikai vārdnīcā.</t>
  </si>
  <si>
    <t xml:space="preserve">Rādītāja ID</t>
  </si>
  <si>
    <t xml:space="preserve">Šī mēneša statuss</t>
  </si>
  <si>
    <t xml:space="preserve">Viena rinda vienam rādītājam vienā periodā. Mēnesis ir mēneša 1. datums. Demonstrācijas vērtības ir izdomātas (PIEMĒRS).</t>
  </si>
  <si>
    <t xml:space="preserve">Mēnesis</t>
  </si>
  <si>
    <t xml:space="preserve">Faktiskā vērtība</t>
  </si>
  <si>
    <t xml:space="preserve">Komentārs</t>
  </si>
  <si>
    <t xml:space="preserve">Ievadīja</t>
  </si>
  <si>
    <t xml:space="preserve">PIEMĒRS</t>
  </si>
  <si>
    <t xml:space="preserve">Demonstrācija</t>
  </si>
  <si>
    <t xml:space="preserve">Rezultāti pa rādītājiem</t>
  </si>
  <si>
    <t xml:space="preserve">Pēdējā vērtība līdz mēnesim, kas izvēlēts lapā "Panelis". Šajā lapā nekas nav jāievada.</t>
  </si>
  <si>
    <t xml:space="preserve">Faktiskais</t>
  </si>
  <si>
    <t xml:space="preserve">Datums</t>
  </si>
  <si>
    <t xml:space="preserve">Iepriekšējais</t>
  </si>
  <si>
    <t xml:space="preserve">Tendence</t>
  </si>
  <si>
    <t xml:space="preserve">Personīgās KPI kartes</t>
  </si>
  <si>
    <t xml:space="preserve">3 līdz 5 rādītāji katram darbiniekam, svari kopā 100%: komandas rādītāji, paša ietekmējami rādītāji un viens pretrādītājs. Svari ir piemēri (PIEMĒRS).</t>
  </si>
  <si>
    <t xml:space="preserve">Pārdevējs (lauka pārdošana)</t>
  </si>
  <si>
    <t xml:space="preserve">Svars</t>
  </si>
  <si>
    <t xml:space="preserve">Svērtā izpilde</t>
  </si>
  <si>
    <t xml:space="preserve">Kopā</t>
  </si>
  <si>
    <t xml:space="preserve">Svērtā izpilde ir ierobežota līdz 150% katram rādītājam. Personīgā karte ir sarunas pamats, nevis automātiska prēmijas formula; skatīt lapu "Prēmijas".</t>
  </si>
  <si>
    <t xml:space="preserve">Īpašnieka panelis</t>
  </si>
  <si>
    <t xml:space="preserve">Izvēlieties mēnesi zaļajā šūnā. Statusi un izpilde pārrēķinās visās lapās.</t>
  </si>
  <si>
    <t xml:space="preserve">Pārskata mēnesis</t>
  </si>
  <si>
    <t xml:space="preserve">Statusi pa līmeņiem</t>
  </si>
  <si>
    <t xml:space="preserve">Zaļš</t>
  </si>
  <si>
    <t xml:space="preserve">Dzeltens</t>
  </si>
  <si>
    <t xml:space="preserve">Sarkans</t>
  </si>
  <si>
    <t xml:space="preserve">Nav datu</t>
  </si>
  <si>
    <t xml:space="preserve">Lai redzētu visus sarkanos rādītājus, lapā "Rezultāti" filtrējiet kolonnu "Statuss" pēc vērtības Sarkans.</t>
  </si>
  <si>
    <t xml:space="preserve">Pārskatu kalendārs</t>
  </si>
  <si>
    <t xml:space="preserve">Veidne bez pārskatu ritma ātri noveco. Katram forumam ir savs līmenis, biežums un dienaskārtība.</t>
  </si>
  <si>
    <t xml:space="preserve">Forums</t>
  </si>
  <si>
    <t xml:space="preserve">Biežums</t>
  </si>
  <si>
    <t xml:space="preserve">Līmeņi</t>
  </si>
  <si>
    <t xml:space="preserve">Dienaskārtība</t>
  </si>
  <si>
    <t xml:space="preserve">Vada</t>
  </si>
  <si>
    <t xml:space="preserve">Komandas tāfele vai sapulce</t>
  </si>
  <si>
    <t xml:space="preserve">Katru dienu (ražošanā) vai nedēļu</t>
  </si>
  <si>
    <t xml:space="preserve">T, P</t>
  </si>
  <si>
    <t xml:space="preserve">Apsteidzošie rādītāji, sarkanie punkti, darbības līdz nākamajai reizei</t>
  </si>
  <si>
    <t xml:space="preserve">Komandas vadītājs</t>
  </si>
  <si>
    <t xml:space="preserve">Departamenta pārskats</t>
  </si>
  <si>
    <t xml:space="preserve">Katru nedēļu vai divas</t>
  </si>
  <si>
    <t xml:space="preserve">M, S</t>
  </si>
  <si>
    <t xml:space="preserve">Departamenta un apakšnodaļu rādītāji, novirzes, resursi</t>
  </si>
  <si>
    <t xml:space="preserve">Departamenta vadītājs</t>
  </si>
  <si>
    <t xml:space="preserve">Vadības sapulce</t>
  </si>
  <si>
    <t xml:space="preserve">Katru mēnesi</t>
  </si>
  <si>
    <t xml:space="preserve">C, D</t>
  </si>
  <si>
    <t xml:space="preserve">Uzņēmuma un direktoru rādītāji, novirzes ar skaidrojumu, darbību žurnāls</t>
  </si>
  <si>
    <t xml:space="preserve">Īpašnieka pārskats</t>
  </si>
  <si>
    <t xml:space="preserve">Katru ceturksni</t>
  </si>
  <si>
    <t xml:space="preserve">O, C</t>
  </si>
  <si>
    <t xml:space="preserve">Īpašnieka mērķi, galvenie rezultāta rādītāji, iniciatīvas, mērķu korekcijas</t>
  </si>
  <si>
    <t xml:space="preserve">Gada stratēģija un mērķu saskaņošana</t>
  </si>
  <si>
    <t xml:space="preserve">Reizi gadā</t>
  </si>
  <si>
    <t xml:space="preserve">Visi</t>
  </si>
  <si>
    <t xml:space="preserve">Īpašnieka mērķi, kaskāde, rādītāju pases, svari, prēmēšanas noteikumi</t>
  </si>
  <si>
    <t xml:space="preserve">Īpašnieks un valdes loceklis</t>
  </si>
  <si>
    <t xml:space="preserve">Personīgā saruna</t>
  </si>
  <si>
    <t xml:space="preserve">Katru mēnesi, formāli reizi ceturksnī vai pusgadā</t>
  </si>
  <si>
    <t xml:space="preserve">Personīgā karte, attīstība, šķēršļi</t>
  </si>
  <si>
    <t xml:space="preserve">Tiešais vadītājs</t>
  </si>
  <si>
    <t xml:space="preserve">Prēmēšanas principi</t>
  </si>
  <si>
    <t xml:space="preserve">Ja KPI ietekmē prēmijas, rīkojieties šādi. Šī nav juridiska konsultācija; prēmēšanas nolikumu pārbaudiet ar darba tiesību juristu.</t>
  </si>
  <si>
    <t xml:space="preserve">Princips</t>
  </si>
  <si>
    <t xml:space="preserve">Fonds no uzņēmuma rezultāta. Prēmiju fondu veido uzņēmuma atpaliekošais rezultāts, piemēram, EBITDA pret plānu vai naudas plūsma. Ja uzņēmumam neiet, fonds ir mazāks visiem.</t>
  </si>
  <si>
    <t xml:space="preserve">Sadalījums pēc 3 līdz 5 rādītājiem. Fondu sadala pēc personīgās kartes ar svariem: komandas rezultāts un paša ietekmējami rādītāji.</t>
  </si>
  <si>
    <t xml:space="preserve">Katram rādītājam pretrādītājs. Ātrums kopā ar kvalitāti, apgrozījums kopā ar maržu un debitoru dienām. Ja mērs kļūst par mērķi, tas pārstāj būt labs mērs (Gudharta likums, M. Strathern formulējumā).</t>
  </si>
  <si>
    <t xml:space="preserve">Griesti un bez aktivitāšu skaita. Izmaksai ir augšējā robeža. Neprēmējiet tikai par aktivitāšu skaitu, piemēram, zvaniem.</t>
  </si>
  <si>
    <t xml:space="preserve">Noteikumi nolikumā, nevis līgumā. Darba līgumā norādiet, ka darbinieks piedalās uzņēmuma prēmēšanas sistēmā, bet rādītājus, svarus un mērķus glabājiet prēmēšanas nolikumā un personīgajā kartē. Darba līguma noteikumus var grozīt tikai ar vienošanos (Darba likuma 97. pants) vai ar uzteikumu un grozītiem noteikumiem (98. pants).</t>
  </si>
  <si>
    <t xml:space="preserve">Mēnesi iepriekš rakstiski. Pirms darba samaksas vai prēmēšanas sistēmas ieviešanas vai grozīšanas darbinieki jāinformē rakstveidā vismaz mēnesi iepriekš (Darba likuma 62. panta ceturtā daļa).</t>
  </si>
  <si>
    <t xml:space="preserve">Objektīvi un vienādi kritēriji. Par tādu pašu vai vienādas vērtības darbu jānosaka vienlīdzīga darba samaksa (Darba likuma 60. pants). Rādītāju pase ir pierādījums, ka kritēriji ir objektīvi un vienādi visiem.</t>
  </si>
  <si>
    <t xml:space="preserve">Prēmija nav obligāta. Valsts darba inspekcija skaidro, ka prēmija ir papildu atalgojums par darba rezultātiem un nav regulāri un obligāti izmaksājama summa, tāpēc darba devējs lemj par tās izmaksu.</t>
  </si>
  <si>
    <t xml:space="preserve">Mēriet rezultātu, ne procesu. Personīgie rādītāji mēra paveikto darbu. Datu valsts inspekcija norāda, ka darba kvalitāti var vērtēt, pārbaudot paveikto darbu, nevis procesu. Personīgās kartes glabājiet ar ierobežotu piekļuvi.</t>
  </si>
  <si>
    <t xml:space="preserve">Pārbaudes</t>
  </si>
  <si>
    <t xml:space="preserve">Veidne pati pārbauda, vai struktūra ir pareiza. Visām rindām jābūt OK.</t>
  </si>
  <si>
    <t xml:space="preserve">Faktiski</t>
  </si>
  <si>
    <t xml:space="preserve">Ieteicamais maksimums</t>
  </si>
  <si>
    <t xml:space="preserve">Rezultāts</t>
  </si>
  <si>
    <t xml:space="preserve">Rādītāju skaits: Īpašnieka mērķi (O)</t>
  </si>
  <si>
    <t xml:space="preserve">Rādītāju skaits: Uzņēmuma rādītāji (C)</t>
  </si>
  <si>
    <t xml:space="preserve">Rādītāju skaits: Direktoru līmenis (D)</t>
  </si>
  <si>
    <t xml:space="preserve">Informācijai</t>
  </si>
  <si>
    <t xml:space="preserve">Rādītāju skaits: Departamenti (M)</t>
  </si>
  <si>
    <t xml:space="preserve">Rādītāju skaits: Apakšnodaļas (S)</t>
  </si>
  <si>
    <t xml:space="preserve">Rādītāju skaits: Komandas (T)</t>
  </si>
  <si>
    <t xml:space="preserve">Rādītāju skaits: Personīgie rādītāji (P)</t>
  </si>
  <si>
    <t xml:space="preserve">Direktoru rādītāji vienai funkcijai (lielākais skaits)</t>
  </si>
  <si>
    <t xml:space="preserve">Rādītāji bez augstākā līmeņa ID vai ar neesošu ID</t>
  </si>
  <si>
    <t xml:space="preserve">Rādītāji bez īpašnieka</t>
  </si>
  <si>
    <t xml:space="preserve">Dublēti ID</t>
  </si>
  <si>
    <t xml:space="preserve">Komandas bez neviena apsteidzošā rādītāja (T līmenis)</t>
  </si>
  <si>
    <t xml:space="preserve">Personīgās kartes, kur svari nav 100%</t>
  </si>
  <si>
    <t xml:space="preserve">Mēneši</t>
  </si>
  <si>
    <t xml:space="preserve">MAX</t>
  </si>
  <si>
    <t xml:space="preserve">Izmaiņu žurnāls</t>
  </si>
  <si>
    <t xml:space="preserve">Katru mērķa, formulas vai īpašnieka maiņu pēc saskaņošanas ierakstiet šeit.</t>
  </si>
  <si>
    <t xml:space="preserve">KPI ID</t>
  </si>
  <si>
    <t xml:space="preserve">Izmaiņa</t>
  </si>
  <si>
    <t xml:space="preserve">Iemesls</t>
  </si>
  <si>
    <t xml:space="preserve">Apstiprināja</t>
  </si>
  <si>
    <t xml:space="preserve">visi</t>
  </si>
  <si>
    <t xml:space="preserve">Izveidota veidne, versija 1.0</t>
  </si>
  <si>
    <t xml:space="preserve">Pirmā versija</t>
  </si>
  <si>
    <t xml:space="preserve">DanDubov Consulting</t>
  </si>
  <si>
    <t xml:space="preserve">Avoti</t>
  </si>
  <si>
    <t xml:space="preserve">Metodes un definīcijas, uz kurām balstīta veidne. Skatīti 26.10.2026.</t>
  </si>
  <si>
    <t xml:space="preserve">Avots</t>
  </si>
  <si>
    <t xml:space="preserve">Kas no tā ņemts</t>
  </si>
  <si>
    <t xml:space="preserve">Saite</t>
  </si>
  <si>
    <t xml:space="preserve">Balanced Scorecard Institute, Cascading the Balanced Scorecard (2019)</t>
  </si>
  <si>
    <t xml:space="preserve">Kaskāde 1., 2. un 3. līmenī, redzamība no ikdienas darba līdz stratēģijai</t>
  </si>
  <si>
    <t xml:space="preserve">https://balancedscorecard.org/wp-content/uploads/2019/10/CascadingTheBalancedScorecard_BSI.pdf</t>
  </si>
  <si>
    <t xml:space="preserve">R. Kaplan, D. Norton, Linking the Balanced Scorecard to Strategy (1996)</t>
  </si>
  <si>
    <t xml:space="preserve">Četras perspektīvas, rezultāta un virzītāju rādītāju līdzsvars</t>
  </si>
  <si>
    <t xml:space="preserve">https://www.strimgroup.com/wp-content/uploads/pdf/KaplanNorton_Linking-the-BSC-to-Strategy.pdf</t>
  </si>
  <si>
    <t xml:space="preserve">D. Parmenter, Key Performance Indicators, 4. izdevuma rīkkopa (2024)</t>
  </si>
  <si>
    <t xml:space="preserve">KRI, RI, PI un KPI iedalījums, 10/80/10 likums, ne vairāk kā 6 līdz 7 rādītāji komandai</t>
  </si>
  <si>
    <t xml:space="preserve">https://davidparmenter.com/wp-content/uploads/2024/10/Key-Performance-Indicators-4th-edition-PDF-Toolkit.pdf</t>
  </si>
  <si>
    <t xml:space="preserve">FM Magazine, Winning KPIs (2012)</t>
  </si>
  <si>
    <t xml:space="preserve">10/80/10 likums</t>
  </si>
  <si>
    <t xml:space="preserve">https://www.fm-magazine.com/news/2012/jan/winning-kpis/</t>
  </si>
  <si>
    <t xml:space="preserve">The KPI Institute, Performance Magazine, Designing efficient KPI documentation forms (2014)</t>
  </si>
  <si>
    <t xml:space="preserve">Rādītāja pases lauki, īpašnieks un datu sagatavotājs</t>
  </si>
  <si>
    <t xml:space="preserve">https://www.performancemagazine.org/designing-efficient-kpi-documentation-forms/</t>
  </si>
  <si>
    <t xml:space="preserve">B. Marr, KPI template</t>
  </si>
  <si>
    <t xml:space="preserve">Galvenais jautājums, kā rādītājs netiks izmantots, krāpšanās risks</t>
  </si>
  <si>
    <t xml:space="preserve">https://bernardmarr.com/img/KPI%20Indicators%20Template.pdf</t>
  </si>
  <si>
    <t xml:space="preserve">J. Doerr, What Matters, How many OKRs to have</t>
  </si>
  <si>
    <t xml:space="preserve">2 līdz 3 mērķi, 3 līdz 5 galvenie rezultāti</t>
  </si>
  <si>
    <t xml:space="preserve">https://www.whatmatters.com/faqs/how-many-okrs-to-have</t>
  </si>
  <si>
    <t xml:space="preserve">ASCM, SCOR Digital Standard</t>
  </si>
  <si>
    <t xml:space="preserve">Kodēti piegādes ķēdes rādītāji (perfektais pasūtījums), ID shēmas paraugs</t>
  </si>
  <si>
    <t xml:space="preserve">https://scor.ascm.org/performance/introduction</t>
  </si>
  <si>
    <t xml:space="preserve">ISO 22400-2:2014 (paraugs)</t>
  </si>
  <si>
    <t xml:space="preserve">Ražošanas rādītāji: OEE, brāķa īpatsvars</t>
  </si>
  <si>
    <t xml:space="preserve">https://standards.iteh.ai/catalog/standards/iso/8a9efc01-6c74-42a2-ad8f-ec19e84b48f0/iso-22400-2-2014</t>
  </si>
  <si>
    <t xml:space="preserve">Valsts kanceleja, Stratēģiskās plānošanas vadlīnijas (2022, atjaunotas 2025)</t>
  </si>
  <si>
    <t xml:space="preserve">Galvenie snieguma rādītāji, mērķu kaskāde, bāzes līmenis, indikatora pase</t>
  </si>
  <si>
    <t xml:space="preserve">https://www.mk.gov.lv/lv/media/12837/download</t>
  </si>
  <si>
    <t xml:space="preserve">termini.gov.lv, key performance indicator</t>
  </si>
  <si>
    <t xml:space="preserve">Latviešu termini: izpildes pamatrādītājs</t>
  </si>
  <si>
    <t xml:space="preserve">https://termini.gov.lv/atrast/key%20performance%20indicator/en</t>
  </si>
  <si>
    <t xml:space="preserve">Corporate Finance Institute (DSO, krājumu apgrozījums, peļņas marža, naudas rezerve)</t>
  </si>
  <si>
    <t xml:space="preserve">Finanšu formulas</t>
  </si>
  <si>
    <t xml:space="preserve">https://corporatefinanceinstitute.com/learn/resources/accounting/days-sales-outstanding</t>
  </si>
  <si>
    <t xml:space="preserve">Valsts darba inspekcija, Darba samaksa</t>
  </si>
  <si>
    <t xml:space="preserve">Prēmijas būtība</t>
  </si>
  <si>
    <t xml:space="preserve">https://www.vdi.gov.lv/lv/darba-samaksa</t>
  </si>
  <si>
    <t xml:space="preserve">Labklājības ministrija, Darba likuma izvilkums</t>
  </si>
  <si>
    <t xml:space="preserve">60. un 62. pants</t>
  </si>
  <si>
    <t xml:space="preserve">https://www.lm.gov.lv/lv/media/10361/download</t>
  </si>
  <si>
    <t xml:space="preserve">Ellex, Kā piešķirt prēmiju (2023)</t>
  </si>
  <si>
    <t xml:space="preserve">Prēmiju noteikumi līgumā un nolikumā</t>
  </si>
  <si>
    <t xml:space="preserve">https://ellex.legal/lv/ka-pieskirt-premiju/</t>
  </si>
  <si>
    <t xml:space="preserve">Datu valsts inspekcija, novērtējuma saraksts</t>
  </si>
  <si>
    <t xml:space="preserve">Darbinieku vērtēšana un datu aizsardzība</t>
  </si>
  <si>
    <t xml:space="preserve">https://www.dvi.gov.lv/lv/media/92/download</t>
  </si>
</sst>
</file>

<file path=xl/styles.xml><?xml version="1.0" encoding="utf-8"?>
<styleSheet xmlns="http://schemas.openxmlformats.org/spreadsheetml/2006/main">
  <numFmts count="8">
    <numFmt numFmtId="164" formatCode="General"/>
    <numFmt numFmtId="165" formatCode="#,##0&quot; EUR&quot;"/>
    <numFmt numFmtId="166" formatCode="0.0"/>
    <numFmt numFmtId="167" formatCode="0"/>
    <numFmt numFmtId="168" formatCode="0.0%"/>
    <numFmt numFmtId="169" formatCode="0%"/>
    <numFmt numFmtId="170" formatCode="mm\.yyyy"/>
    <numFmt numFmtId="171" formatCode="dd\.mm\.yyyy"/>
  </numFmts>
  <fonts count="19">
    <font>
      <sz val="11"/>
      <color theme="1"/>
      <name val="Calibri"/>
      <family val="2"/>
      <charset val="1"/>
    </font>
    <font>
      <sz val="10"/>
      <name val="Arial"/>
      <family val="0"/>
    </font>
    <font>
      <sz val="10"/>
      <name val="Arial"/>
      <family val="0"/>
    </font>
    <font>
      <sz val="10"/>
      <name val="Arial"/>
      <family val="0"/>
    </font>
    <font>
      <b val="true"/>
      <sz val="26"/>
      <color rgb="FF112429"/>
      <name val="Arial"/>
      <family val="0"/>
      <charset val="1"/>
    </font>
    <font>
      <sz val="14"/>
      <color rgb="FF10312F"/>
      <name val="Arial"/>
      <family val="0"/>
      <charset val="1"/>
    </font>
    <font>
      <sz val="11"/>
      <color rgb="FF626262"/>
      <name val="Arial"/>
      <family val="0"/>
      <charset val="1"/>
    </font>
    <font>
      <b val="true"/>
      <sz val="16"/>
      <color rgb="FF112429"/>
      <name val="Arial"/>
      <family val="0"/>
      <charset val="1"/>
    </font>
    <font>
      <sz val="10"/>
      <color rgb="FF626262"/>
      <name val="Arial"/>
      <family val="0"/>
      <charset val="1"/>
    </font>
    <font>
      <b val="true"/>
      <sz val="10"/>
      <color rgb="FFFFFFFF"/>
      <name val="Arial"/>
      <family val="0"/>
      <charset val="1"/>
    </font>
    <font>
      <b val="true"/>
      <sz val="10"/>
      <color rgb="FF112429"/>
      <name val="Arial"/>
      <family val="0"/>
      <charset val="1"/>
    </font>
    <font>
      <b val="true"/>
      <sz val="12"/>
      <color rgb="FF112429"/>
      <name val="Arial"/>
      <family val="0"/>
      <charset val="1"/>
    </font>
    <font>
      <sz val="10"/>
      <color rgb="FF112429"/>
      <name val="Arial"/>
      <family val="0"/>
      <charset val="1"/>
    </font>
    <font>
      <b val="true"/>
      <sz val="10"/>
      <color rgb="FF10312F"/>
      <name val="Arial"/>
      <family val="0"/>
      <charset val="1"/>
    </font>
    <font>
      <b val="true"/>
      <sz val="10"/>
      <color rgb="FF626262"/>
      <name val="Arial"/>
      <family val="0"/>
      <charset val="1"/>
    </font>
    <font>
      <b val="true"/>
      <sz val="11"/>
      <color rgb="FF112429"/>
      <name val="Arial"/>
      <family val="0"/>
      <charset val="1"/>
    </font>
    <font>
      <b val="true"/>
      <sz val="12"/>
      <color rgb="FF10312F"/>
      <name val="Arial"/>
      <family val="0"/>
      <charset val="1"/>
    </font>
    <font>
      <b val="true"/>
      <sz val="11"/>
      <color rgb="FFFFFFFF"/>
      <name val="Arial"/>
      <family val="0"/>
      <charset val="1"/>
    </font>
    <font>
      <sz val="10"/>
      <color rgb="FF10312F"/>
      <name val="Arial"/>
      <family val="0"/>
      <charset val="1"/>
    </font>
  </fonts>
  <fills count="5">
    <fill>
      <patternFill patternType="none"/>
    </fill>
    <fill>
      <patternFill patternType="gray125"/>
    </fill>
    <fill>
      <patternFill patternType="solid">
        <fgColor rgb="FF112429"/>
        <bgColor rgb="FF10312F"/>
      </patternFill>
    </fill>
    <fill>
      <patternFill patternType="solid">
        <fgColor rgb="FFE9FBF4"/>
        <bgColor rgb="FFF2F7F6"/>
      </patternFill>
    </fill>
    <fill>
      <patternFill patternType="solid">
        <fgColor rgb="FFF2F7F6"/>
        <bgColor rgb="FFE9FBF4"/>
      </patternFill>
    </fill>
  </fills>
  <borders count="3">
    <border diagonalUp="false" diagonalDown="false">
      <left/>
      <right/>
      <top/>
      <bottom/>
      <diagonal/>
    </border>
    <border diagonalUp="false" diagonalDown="false">
      <left/>
      <right/>
      <top/>
      <bottom style="medium">
        <color rgb="FF7AE8BD"/>
      </bottom>
      <diagonal/>
    </border>
    <border diagonalUp="false" diagonalDown="false">
      <left/>
      <right/>
      <top/>
      <bottom style="thin">
        <color rgb="FFDDE9E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10" fillId="0" borderId="2"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3" borderId="2" xfId="0" applyFont="true" applyBorder="true" applyAlignment="true" applyProtection="false">
      <alignment horizontal="general" vertical="top" textRotation="0" wrapText="true" indent="0" shrinkToFit="false"/>
      <protection locked="true" hidden="false"/>
    </xf>
    <xf numFmtId="165" fontId="8" fillId="0" borderId="2" xfId="0" applyFont="true" applyBorder="true" applyAlignment="true" applyProtection="false">
      <alignment horizontal="general" vertical="top" textRotation="0" wrapText="true" indent="0" shrinkToFit="false"/>
      <protection locked="true" hidden="false"/>
    </xf>
    <xf numFmtId="164" fontId="8" fillId="3" borderId="2" xfId="0" applyFont="true" applyBorder="true" applyAlignment="true" applyProtection="false">
      <alignment horizontal="general" vertical="top" textRotation="0" wrapText="true" indent="0" shrinkToFit="false"/>
      <protection locked="true" hidden="false"/>
    </xf>
    <xf numFmtId="166" fontId="8" fillId="0" borderId="2" xfId="0" applyFont="true" applyBorder="true" applyAlignment="true" applyProtection="false">
      <alignment horizontal="general" vertical="top" textRotation="0" wrapText="true" indent="0" shrinkToFit="false"/>
      <protection locked="true" hidden="false"/>
    </xf>
    <xf numFmtId="167" fontId="8" fillId="0" borderId="2" xfId="0" applyFont="true" applyBorder="true" applyAlignment="true" applyProtection="false">
      <alignment horizontal="general" vertical="top" textRotation="0" wrapText="true" indent="0" shrinkToFit="false"/>
      <protection locked="true" hidden="false"/>
    </xf>
    <xf numFmtId="168" fontId="8" fillId="0" borderId="2"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2" fillId="0" borderId="2" xfId="0" applyFont="true" applyBorder="true" applyAlignment="true" applyProtection="false">
      <alignment horizontal="general" vertical="top" textRotation="0" wrapText="true" indent="0" shrinkToFit="false"/>
      <protection locked="true" hidden="false"/>
    </xf>
    <xf numFmtId="164" fontId="13" fillId="0" borderId="2" xfId="0" applyFont="true" applyBorder="true" applyAlignment="true" applyProtection="false">
      <alignment horizontal="center" vertical="bottom" textRotation="0" wrapText="false" indent="0" shrinkToFit="false"/>
      <protection locked="true" hidden="false"/>
    </xf>
    <xf numFmtId="164" fontId="8" fillId="4" borderId="2" xfId="0" applyFont="true" applyBorder="true" applyAlignment="true" applyProtection="false">
      <alignment horizontal="general" vertical="top" textRotation="0" wrapText="true" indent="0" shrinkToFit="false"/>
      <protection locked="true" hidden="false"/>
    </xf>
    <xf numFmtId="164" fontId="10" fillId="4" borderId="2" xfId="0" applyFont="true" applyBorder="true" applyAlignment="true" applyProtection="false">
      <alignment horizontal="general" vertical="top" textRotation="0" wrapText="true" indent="0" shrinkToFit="false"/>
      <protection locked="true" hidden="false"/>
    </xf>
    <xf numFmtId="164" fontId="10" fillId="4" borderId="2" xfId="0" applyFont="true" applyBorder="true" applyAlignment="true" applyProtection="false">
      <alignment horizontal="general" vertical="top" textRotation="0" wrapText="false" indent="0" shrinkToFit="false"/>
      <protection locked="true" hidden="false"/>
    </xf>
    <xf numFmtId="169" fontId="8" fillId="4" borderId="2" xfId="0" applyFont="true" applyBorder="true" applyAlignment="true" applyProtection="false">
      <alignment horizontal="general" vertical="top" textRotation="0" wrapText="true" indent="0" shrinkToFit="false"/>
      <protection locked="true" hidden="false"/>
    </xf>
    <xf numFmtId="164" fontId="14" fillId="4" borderId="2" xfId="0" applyFont="true" applyBorder="true" applyAlignment="true" applyProtection="false">
      <alignment horizontal="general" vertical="top" textRotation="0" wrapText="true" indent="0" shrinkToFit="false"/>
      <protection locked="true" hidden="false"/>
    </xf>
    <xf numFmtId="164" fontId="10" fillId="0" borderId="2" xfId="0" applyFont="true" applyBorder="true" applyAlignment="true" applyProtection="false">
      <alignment horizontal="general" vertical="top" textRotation="0" wrapText="false" indent="2" shrinkToFit="false"/>
      <protection locked="true" hidden="false"/>
    </xf>
    <xf numFmtId="169" fontId="8" fillId="0" borderId="2" xfId="0" applyFont="true" applyBorder="true" applyAlignment="true" applyProtection="false">
      <alignment horizontal="general" vertical="top" textRotation="0" wrapText="true" indent="0" shrinkToFit="false"/>
      <protection locked="true" hidden="false"/>
    </xf>
    <xf numFmtId="164" fontId="14" fillId="0" borderId="2" xfId="0" applyFont="true" applyBorder="true" applyAlignment="true" applyProtection="false">
      <alignment horizontal="general" vertical="top" textRotation="0" wrapText="true" indent="0" shrinkToFit="false"/>
      <protection locked="true" hidden="false"/>
    </xf>
    <xf numFmtId="164" fontId="12" fillId="0" borderId="2" xfId="0" applyFont="true" applyBorder="true" applyAlignment="true" applyProtection="false">
      <alignment horizontal="general" vertical="top" textRotation="0" wrapText="false" indent="4" shrinkToFit="false"/>
      <protection locked="true" hidden="false"/>
    </xf>
    <xf numFmtId="164" fontId="12" fillId="0" borderId="2" xfId="0" applyFont="true" applyBorder="true" applyAlignment="true" applyProtection="false">
      <alignment horizontal="general" vertical="top" textRotation="0" wrapText="false" indent="6" shrinkToFit="false"/>
      <protection locked="true" hidden="false"/>
    </xf>
    <xf numFmtId="164" fontId="12" fillId="0" borderId="2" xfId="0" applyFont="true" applyBorder="true" applyAlignment="true" applyProtection="false">
      <alignment horizontal="general" vertical="top" textRotation="0" wrapText="false" indent="8" shrinkToFit="false"/>
      <protection locked="true" hidden="false"/>
    </xf>
    <xf numFmtId="164" fontId="12" fillId="0" borderId="2" xfId="0" applyFont="true" applyBorder="true" applyAlignment="true" applyProtection="false">
      <alignment horizontal="general" vertical="top" textRotation="0" wrapText="false" indent="10" shrinkToFit="false"/>
      <protection locked="true" hidden="false"/>
    </xf>
    <xf numFmtId="165" fontId="8" fillId="3" borderId="2" xfId="0" applyFont="true" applyBorder="true" applyAlignment="true" applyProtection="false">
      <alignment horizontal="general" vertical="top" textRotation="0" wrapText="true" indent="0" shrinkToFit="false"/>
      <protection locked="true" hidden="false"/>
    </xf>
    <xf numFmtId="169" fontId="8" fillId="3" borderId="2" xfId="0" applyFont="true" applyBorder="true" applyAlignment="true" applyProtection="false">
      <alignment horizontal="general" vertical="top" textRotation="0" wrapText="true" indent="0" shrinkToFit="false"/>
      <protection locked="true" hidden="false"/>
    </xf>
    <xf numFmtId="166" fontId="8" fillId="3" borderId="2" xfId="0" applyFont="true" applyBorder="true" applyAlignment="true" applyProtection="false">
      <alignment horizontal="general" vertical="top" textRotation="0" wrapText="true" indent="0" shrinkToFit="false"/>
      <protection locked="true" hidden="false"/>
    </xf>
    <xf numFmtId="167" fontId="8" fillId="3" borderId="2" xfId="0" applyFont="true" applyBorder="true" applyAlignment="true" applyProtection="false">
      <alignment horizontal="general" vertical="top" textRotation="0" wrapText="true" indent="0" shrinkToFit="false"/>
      <protection locked="true" hidden="false"/>
    </xf>
    <xf numFmtId="168" fontId="8" fillId="3" borderId="2"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7" fontId="12" fillId="0" borderId="2" xfId="0" applyFont="true" applyBorder="true" applyAlignment="true" applyProtection="false">
      <alignment horizontal="general" vertical="top" textRotation="0" wrapText="true" indent="0" shrinkToFit="false"/>
      <protection locked="true" hidden="false"/>
    </xf>
    <xf numFmtId="169" fontId="12" fillId="0" borderId="2" xfId="0" applyFont="true" applyBorder="true" applyAlignment="true" applyProtection="false">
      <alignment horizontal="general" vertical="top" textRotation="0" wrapText="true" indent="0" shrinkToFit="false"/>
      <protection locked="true" hidden="false"/>
    </xf>
    <xf numFmtId="170" fontId="8" fillId="0" borderId="2"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9" fontId="14" fillId="0" borderId="2" xfId="0" applyFont="true" applyBorder="true" applyAlignment="true" applyProtection="false">
      <alignment horizontal="general" vertical="top" textRotation="0" wrapText="true" indent="0" shrinkToFit="false"/>
      <protection locked="true" hidden="false"/>
    </xf>
    <xf numFmtId="169" fontId="10" fillId="0" borderId="2" xfId="0" applyFont="true" applyBorder="true" applyAlignment="true" applyProtection="false">
      <alignment horizontal="general" vertical="top" textRotation="0" wrapText="true" indent="0" shrinkToFit="false"/>
      <protection locked="true" hidden="false"/>
    </xf>
    <xf numFmtId="170" fontId="11" fillId="3"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71" fontId="8" fillId="0" borderId="2" xfId="0" applyFont="true" applyBorder="true" applyAlignment="true" applyProtection="false">
      <alignment horizontal="general" vertical="top"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18" fillId="0"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bgColor rgb="FFD9F2E6"/>
        </patternFill>
      </fill>
    </dxf>
    <dxf>
      <fill>
        <patternFill>
          <bgColor rgb="FFFFF1CC"/>
        </patternFill>
      </fill>
    </dxf>
    <dxf>
      <fill>
        <patternFill>
          <bgColor rgb="FFFADBD8"/>
        </patternFill>
      </fill>
    </dxf>
    <dxf>
      <fill>
        <patternFill>
          <bgColor rgb="FFEEEEEE"/>
        </patternFill>
      </fill>
    </dxf>
    <dxf>
      <fill>
        <patternFill patternType="solid">
          <fgColor rgb="FF112429"/>
          <bgColor rgb="FF000000"/>
        </patternFill>
      </fill>
    </dxf>
    <dxf>
      <fill>
        <patternFill patternType="solid">
          <bgColor rgb="FF000000"/>
        </patternFill>
      </fill>
    </dxf>
    <dxf>
      <fill>
        <patternFill patternType="solid">
          <fgColor rgb="FFFFFFFF"/>
          <bgColor rgb="FF000000"/>
        </patternFill>
      </fill>
    </dxf>
    <dxf>
      <fill>
        <patternFill patternType="solid">
          <fgColor rgb="FF626262"/>
          <bgColor rgb="FF000000"/>
        </patternFill>
      </fill>
    </dxf>
    <dxf>
      <fill>
        <patternFill patternType="solid">
          <fgColor rgb="FFE9FBF4"/>
          <bgColor rgb="FF000000"/>
        </patternFill>
      </fill>
    </dxf>
    <dxf>
      <fill>
        <patternFill patternType="solid">
          <fgColor rgb="FFD9F2E6"/>
          <bgColor rgb="FF000000"/>
        </patternFill>
      </fill>
    </dxf>
    <dxf>
      <fill>
        <patternFill patternType="solid">
          <fgColor rgb="FFFADBD8"/>
          <bgColor rgb="FF000000"/>
        </patternFill>
      </fill>
    </dxf>
    <dxf>
      <fill>
        <patternFill patternType="solid">
          <fgColor rgb="FFFFF1C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1CC"/>
      <rgbColor rgb="FFD9F2E6"/>
      <rgbColor rgb="FF660066"/>
      <rgbColor rgb="FFFF8080"/>
      <rgbColor rgb="FF0066CC"/>
      <rgbColor rgb="FFEEEEEE"/>
      <rgbColor rgb="FF000080"/>
      <rgbColor rgb="FFFF00FF"/>
      <rgbColor rgb="FFFFFF00"/>
      <rgbColor rgb="FF00FFFF"/>
      <rgbColor rgb="FF800080"/>
      <rgbColor rgb="FF800000"/>
      <rgbColor rgb="FF008080"/>
      <rgbColor rgb="FF0000FF"/>
      <rgbColor rgb="FF00CCFF"/>
      <rgbColor rgb="FFE9FBF4"/>
      <rgbColor rgb="FFDDE9E7"/>
      <rgbColor rgb="FFF2F7F6"/>
      <rgbColor rgb="FF7AE8BD"/>
      <rgbColor rgb="FFFF99CC"/>
      <rgbColor rgb="FFCC99FF"/>
      <rgbColor rgb="FFFADBD8"/>
      <rgbColor rgb="FF3366FF"/>
      <rgbColor rgb="FF33CCCC"/>
      <rgbColor rgb="FF99CC00"/>
      <rgbColor rgb="FFFFCC00"/>
      <rgbColor rgb="FFFF9900"/>
      <rgbColor rgb="FFFF6600"/>
      <rgbColor rgb="FF626262"/>
      <rgbColor rgb="FF969696"/>
      <rgbColor rgb="FF003366"/>
      <rgbColor rgb="FF339966"/>
      <rgbColor rgb="FF10312F"/>
      <rgbColor rgb="FF333300"/>
      <rgbColor rgb="FF993300"/>
      <rgbColor rgb="FF993366"/>
      <rgbColor rgb="FF333399"/>
      <rgbColor rgb="FF11242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drawing" Target="../drawings/drawing1.xml"/>
</Relationships>
</file>

<file path=xl/worksheets/_rels/sheet8.xml.rels><?xml version="1.0" encoding="UTF-8"?>
<Relationships xmlns="http://schemas.openxmlformats.org/package/2006/relationships"><Relationship Id="rId1" Type="http://schemas.openxmlformats.org/officeDocument/2006/relationships/drawing" Target="../drawings/drawing2.xml"/>
</Relationships>
</file>

<file path=xl/worksheets/_rels/sheet9.xml.rels><?xml version="1.0" encoding="UTF-8"?>
<Relationships xmlns="http://schemas.openxmlformats.org/package/2006/relationships"><Relationship Id="rId1" Type="http://schemas.openxmlformats.org/officeDocument/2006/relationships/drawing" Target="../drawings/drawing3.xml"/>
</Relationships>
</file>

<file path=xl/worksheets/_rels/sheet17.xml.rels><?xml version="1.0" encoding="UTF-8"?>
<Relationships xmlns="http://schemas.openxmlformats.org/package/2006/relationships"><Relationship Id="rId1" Type="http://schemas.openxmlformats.org/officeDocument/2006/relationships/hyperlink" Target="https://balancedscorecard.org/wp-content/uploads/2019/10/CascadingTheBalancedScorecard_BSI.pdf" TargetMode="External"/><Relationship Id="rId2" Type="http://schemas.openxmlformats.org/officeDocument/2006/relationships/hyperlink" Target="https://www.strimgroup.com/wp-content/uploads/pdf/KaplanNorton_Linking-the-BSC-to-Strategy.pdf" TargetMode="External"/><Relationship Id="rId3" Type="http://schemas.openxmlformats.org/officeDocument/2006/relationships/hyperlink" Target="https://davidparmenter.com/wp-content/uploads/2024/10/Key-Performance-Indicators-4th-edition-PDF-Toolkit.pdf" TargetMode="External"/><Relationship Id="rId4" Type="http://schemas.openxmlformats.org/officeDocument/2006/relationships/hyperlink" Target="https://www.fm-magazine.com/news/2012/jan/winning-kpis/" TargetMode="External"/><Relationship Id="rId5" Type="http://schemas.openxmlformats.org/officeDocument/2006/relationships/hyperlink" Target="https://www.performancemagazine.org/designing-efficient-kpi-documentation-forms/" TargetMode="External"/><Relationship Id="rId6" Type="http://schemas.openxmlformats.org/officeDocument/2006/relationships/hyperlink" Target="https://bernardmarr.com/img/KPI%20Indicators%20Template.pdf" TargetMode="External"/><Relationship Id="rId7" Type="http://schemas.openxmlformats.org/officeDocument/2006/relationships/hyperlink" Target="https://www.whatmatters.com/faqs/how-many-okrs-to-have" TargetMode="External"/><Relationship Id="rId8" Type="http://schemas.openxmlformats.org/officeDocument/2006/relationships/hyperlink" Target="https://scor.ascm.org/performance/introduction" TargetMode="External"/><Relationship Id="rId9" Type="http://schemas.openxmlformats.org/officeDocument/2006/relationships/hyperlink" Target="https://standards.iteh.ai/catalog/standards/iso/8a9efc01-6c74-42a2-ad8f-ec19e84b48f0/iso-22400-2-2014" TargetMode="External"/><Relationship Id="rId10" Type="http://schemas.openxmlformats.org/officeDocument/2006/relationships/hyperlink" Target="https://www.mk.gov.lv/lv/media/12837/download" TargetMode="External"/><Relationship Id="rId11" Type="http://schemas.openxmlformats.org/officeDocument/2006/relationships/hyperlink" Target="https://termini.gov.lv/atrast/key%20performance%20indicator/en" TargetMode="External"/><Relationship Id="rId12" Type="http://schemas.openxmlformats.org/officeDocument/2006/relationships/hyperlink" Target="https://corporatefinanceinstitute.com/learn/resources/accounting/days-sales-outstanding" TargetMode="External"/><Relationship Id="rId13" Type="http://schemas.openxmlformats.org/officeDocument/2006/relationships/hyperlink" Target="https://www.vdi.gov.lv/lv/darba-samaksa" TargetMode="External"/><Relationship Id="rId14" Type="http://schemas.openxmlformats.org/officeDocument/2006/relationships/hyperlink" Target="https://www.lm.gov.lv/lv/media/10361/download" TargetMode="External"/><Relationship Id="rId15" Type="http://schemas.openxmlformats.org/officeDocument/2006/relationships/hyperlink" Target="https://ellex.legal/lv/ka-pieskirt-premiju/" TargetMode="External"/><Relationship Id="rId16" Type="http://schemas.openxmlformats.org/officeDocument/2006/relationships/hyperlink" Target="https://www.dvi.gov.lv/lv/media/92/download"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E8BD"/>
    <pageSetUpPr fitToPage="true"/>
  </sheetPr>
  <dimension ref="A2:A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2" customFormat="false" ht="31.5" hidden="false" customHeight="false" outlineLevel="0" collapsed="false">
      <c r="A2" s="1" t="s">
        <v>0</v>
      </c>
    </row>
    <row r="3" customFormat="false" ht="17.35" hidden="false" customHeight="false" outlineLevel="0" collapsed="false">
      <c r="A3" s="2" t="s">
        <v>1</v>
      </c>
    </row>
    <row r="6" customFormat="false" ht="48" hidden="false" customHeight="true" outlineLevel="0" collapsed="false">
      <c r="A6" s="3" t="s">
        <v>2</v>
      </c>
    </row>
    <row r="8" customFormat="false" ht="48" hidden="false" customHeight="true" outlineLevel="0" collapsed="false">
      <c r="A8" s="3" t="s">
        <v>3</v>
      </c>
    </row>
    <row r="10" customFormat="false" ht="48" hidden="false" customHeight="true" outlineLevel="0" collapsed="false">
      <c r="A10" s="3" t="s">
        <v>4</v>
      </c>
    </row>
    <row r="12" customFormat="false" ht="48" hidden="false" customHeight="true" outlineLevel="0" collapsed="false">
      <c r="A12" s="3" t="s">
        <v>5</v>
      </c>
    </row>
    <row r="14" customFormat="false" ht="48" hidden="false" customHeight="true" outlineLevel="0" collapsed="false">
      <c r="A14" s="3" t="s">
        <v>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4"/>
    <col collapsed="false" customWidth="true" hidden="false" outlineLevel="0" max="3" min="3" style="0" width="95"/>
  </cols>
  <sheetData>
    <row r="1" customFormat="false" ht="19.7" hidden="false" customHeight="false" outlineLevel="0" collapsed="false">
      <c r="A1" s="4" t="s">
        <v>7</v>
      </c>
    </row>
    <row r="2" customFormat="false" ht="15" hidden="false" customHeight="false" outlineLevel="0" collapsed="false">
      <c r="A2" s="5" t="s">
        <v>8</v>
      </c>
    </row>
    <row r="4" customFormat="false" ht="31.5" hidden="false" customHeight="true" outlineLevel="0" collapsed="false">
      <c r="A4" s="6" t="s">
        <v>9</v>
      </c>
      <c r="B4" s="6" t="s">
        <v>10</v>
      </c>
      <c r="C4" s="6" t="s">
        <v>11</v>
      </c>
    </row>
    <row r="5" customFormat="false" ht="30" hidden="false" customHeight="true" outlineLevel="0" collapsed="false">
      <c r="A5" s="7" t="n">
        <v>1</v>
      </c>
      <c r="B5" s="8" t="s">
        <v>12</v>
      </c>
      <c r="C5" s="7" t="s">
        <v>13</v>
      </c>
    </row>
    <row r="6" customFormat="false" ht="30" hidden="false" customHeight="true" outlineLevel="0" collapsed="false">
      <c r="A6" s="7" t="n">
        <v>2</v>
      </c>
      <c r="B6" s="8" t="s">
        <v>14</v>
      </c>
      <c r="C6" s="7" t="s">
        <v>15</v>
      </c>
    </row>
    <row r="7" customFormat="false" ht="30" hidden="false" customHeight="true" outlineLevel="0" collapsed="false">
      <c r="A7" s="7" t="n">
        <v>3</v>
      </c>
      <c r="B7" s="8" t="s">
        <v>16</v>
      </c>
      <c r="C7" s="7" t="s">
        <v>17</v>
      </c>
    </row>
    <row r="8" customFormat="false" ht="30" hidden="false" customHeight="true" outlineLevel="0" collapsed="false">
      <c r="A8" s="7" t="n">
        <v>4</v>
      </c>
      <c r="B8" s="8" t="s">
        <v>18</v>
      </c>
      <c r="C8" s="7" t="s">
        <v>19</v>
      </c>
    </row>
    <row r="9" customFormat="false" ht="30" hidden="false" customHeight="true" outlineLevel="0" collapsed="false">
      <c r="A9" s="7" t="n">
        <v>5</v>
      </c>
      <c r="B9" s="8" t="s">
        <v>20</v>
      </c>
      <c r="C9" s="7" t="s">
        <v>21</v>
      </c>
    </row>
    <row r="10" customFormat="false" ht="30" hidden="false" customHeight="true" outlineLevel="0" collapsed="false">
      <c r="A10" s="7" t="n">
        <v>6</v>
      </c>
      <c r="B10" s="8" t="s">
        <v>22</v>
      </c>
      <c r="C10" s="7" t="s">
        <v>23</v>
      </c>
    </row>
    <row r="11" customFormat="false" ht="30" hidden="false" customHeight="true" outlineLevel="0" collapsed="false">
      <c r="A11" s="7" t="n">
        <v>7</v>
      </c>
      <c r="B11" s="8" t="s">
        <v>24</v>
      </c>
      <c r="C11" s="7" t="s">
        <v>25</v>
      </c>
    </row>
    <row r="12" customFormat="false" ht="30" hidden="false" customHeight="true" outlineLevel="0" collapsed="false">
      <c r="A12" s="7" t="n">
        <v>8</v>
      </c>
      <c r="B12" s="8" t="s">
        <v>26</v>
      </c>
      <c r="C12" s="7" t="s">
        <v>27</v>
      </c>
    </row>
    <row r="15" customFormat="false" ht="15" hidden="false" customHeight="false" outlineLevel="0" collapsed="false">
      <c r="A15" s="9" t="s">
        <v>28</v>
      </c>
    </row>
    <row r="16" customFormat="false" ht="31.5" hidden="false" customHeight="true" outlineLevel="0" collapsed="false">
      <c r="A16" s="6"/>
      <c r="B16" s="6" t="s">
        <v>29</v>
      </c>
      <c r="C16" s="6" t="s">
        <v>30</v>
      </c>
    </row>
    <row r="17" customFormat="false" ht="30" hidden="false" customHeight="true" outlineLevel="0" collapsed="false">
      <c r="B17" s="8" t="s">
        <v>31</v>
      </c>
      <c r="C17" s="7" t="s">
        <v>32</v>
      </c>
    </row>
    <row r="18" customFormat="false" ht="30" hidden="false" customHeight="true" outlineLevel="0" collapsed="false">
      <c r="B18" s="8" t="s">
        <v>33</v>
      </c>
      <c r="C18" s="7" t="s">
        <v>34</v>
      </c>
    </row>
    <row r="19" customFormat="false" ht="30" hidden="false" customHeight="true" outlineLevel="0" collapsed="false">
      <c r="B19" s="8" t="s">
        <v>35</v>
      </c>
      <c r="C19" s="7" t="s">
        <v>36</v>
      </c>
    </row>
    <row r="20" customFormat="false" ht="30" hidden="false" customHeight="true" outlineLevel="0" collapsed="false">
      <c r="B20" s="8" t="s">
        <v>37</v>
      </c>
      <c r="C20" s="7" t="s">
        <v>38</v>
      </c>
    </row>
    <row r="21" customFormat="false" ht="30" hidden="false" customHeight="true" outlineLevel="0" collapsed="false">
      <c r="B21" s="8" t="s">
        <v>39</v>
      </c>
      <c r="C21" s="7" t="s">
        <v>40</v>
      </c>
    </row>
    <row r="22" customFormat="false" ht="30" hidden="false" customHeight="true" outlineLevel="0" collapsed="false">
      <c r="B22" s="8" t="s">
        <v>41</v>
      </c>
      <c r="C22" s="7" t="s">
        <v>42</v>
      </c>
    </row>
    <row r="23" customFormat="false" ht="30" hidden="false" customHeight="true" outlineLevel="0" collapsed="false">
      <c r="B23" s="8" t="s">
        <v>43</v>
      </c>
      <c r="C23" s="7" t="s">
        <v>44</v>
      </c>
    </row>
    <row r="24" customFormat="false" ht="30" hidden="false" customHeight="true" outlineLevel="0" collapsed="false">
      <c r="B24" s="8" t="s">
        <v>45</v>
      </c>
      <c r="C24" s="7" t="s">
        <v>46</v>
      </c>
    </row>
    <row r="25" customFormat="false" ht="30" hidden="false" customHeight="true" outlineLevel="0" collapsed="false">
      <c r="B25" s="8" t="s">
        <v>47</v>
      </c>
      <c r="C25" s="7" t="s">
        <v>48</v>
      </c>
    </row>
    <row r="26" customFormat="false" ht="30" hidden="false" customHeight="true" outlineLevel="0" collapsed="false">
      <c r="B26" s="8" t="s">
        <v>49</v>
      </c>
      <c r="C26" s="7" t="s">
        <v>50</v>
      </c>
    </row>
    <row r="27" customFormat="false" ht="30" hidden="false" customHeight="true" outlineLevel="0" collapsed="false">
      <c r="B27" s="8" t="s">
        <v>51</v>
      </c>
      <c r="C27" s="7" t="s">
        <v>52</v>
      </c>
    </row>
    <row r="28" customFormat="false" ht="30" hidden="false" customHeight="true" outlineLevel="0" collapsed="false">
      <c r="B28" s="8" t="s">
        <v>53</v>
      </c>
      <c r="C28" s="7" t="s">
        <v>54</v>
      </c>
    </row>
    <row r="29" customFormat="false" ht="30" hidden="false" customHeight="true" outlineLevel="0" collapsed="false">
      <c r="B29" s="8" t="s">
        <v>55</v>
      </c>
      <c r="C29" s="7" t="s">
        <v>56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2"/>
    <col collapsed="false" customWidth="true" hidden="false" outlineLevel="0" max="3" min="3" style="0" width="30"/>
    <col collapsed="false" customWidth="true" hidden="false" outlineLevel="0" max="5" min="4" style="0" width="14"/>
    <col collapsed="false" customWidth="true" hidden="false" outlineLevel="0" max="6" min="6" style="0" width="30"/>
    <col collapsed="false" customWidth="true" hidden="false" outlineLevel="0" max="7" min="7" style="0" width="40"/>
    <col collapsed="false" customWidth="true" hidden="false" outlineLevel="0" max="8" min="8" style="0" width="14"/>
  </cols>
  <sheetData>
    <row r="1" customFormat="false" ht="19.7" hidden="false" customHeight="false" outlineLevel="0" collapsed="false">
      <c r="A1" s="4" t="s">
        <v>12</v>
      </c>
    </row>
    <row r="2" customFormat="false" ht="15" hidden="false" customHeight="false" outlineLevel="0" collapsed="false">
      <c r="A2" s="5" t="s">
        <v>57</v>
      </c>
    </row>
    <row r="4" customFormat="false" ht="31.5" hidden="false" customHeight="true" outlineLevel="0" collapsed="false">
      <c r="A4" s="6" t="s">
        <v>31</v>
      </c>
      <c r="B4" s="6" t="s">
        <v>58</v>
      </c>
      <c r="C4" s="6" t="s">
        <v>59</v>
      </c>
      <c r="D4" s="6" t="s">
        <v>60</v>
      </c>
      <c r="E4" s="6" t="s">
        <v>61</v>
      </c>
      <c r="F4" s="6" t="s">
        <v>62</v>
      </c>
      <c r="G4" s="6" t="s">
        <v>63</v>
      </c>
      <c r="H4" s="6" t="s">
        <v>64</v>
      </c>
    </row>
    <row r="5" customFormat="false" ht="33.75" hidden="false" customHeight="true" outlineLevel="0" collapsed="false">
      <c r="A5" s="8" t="s">
        <v>65</v>
      </c>
      <c r="B5" s="10" t="s">
        <v>66</v>
      </c>
      <c r="C5" s="7" t="str">
        <f aca="false">Vārdnīca!E5</f>
        <v>Tīrā peļņa gadā</v>
      </c>
      <c r="D5" s="11" t="n">
        <f aca="false">Vārdnīca!T5</f>
        <v>420000</v>
      </c>
      <c r="E5" s="11" t="n">
        <f aca="false">Vārdnīca!U5</f>
        <v>500000</v>
      </c>
      <c r="F5" s="12" t="s">
        <v>67</v>
      </c>
      <c r="G5" s="12" t="s">
        <v>68</v>
      </c>
      <c r="H5" s="7" t="n">
        <f aca="false">COUNTIF(Vārdnīca!$M$5:$M$500,A5)-1</f>
        <v>29</v>
      </c>
    </row>
    <row r="6" customFormat="false" ht="33.75" hidden="false" customHeight="true" outlineLevel="0" collapsed="false">
      <c r="A6" s="8" t="s">
        <v>69</v>
      </c>
      <c r="B6" s="10" t="s">
        <v>70</v>
      </c>
      <c r="C6" s="7" t="str">
        <f aca="false">Vārdnīca!E6</f>
        <v>Naudas rezerve mēnešos</v>
      </c>
      <c r="D6" s="13" t="n">
        <f aca="false">Vārdnīca!T6</f>
        <v>2.5</v>
      </c>
      <c r="E6" s="13" t="n">
        <f aca="false">Vārdnīca!U6</f>
        <v>3</v>
      </c>
      <c r="F6" s="12" t="s">
        <v>71</v>
      </c>
      <c r="G6" s="12" t="s">
        <v>72</v>
      </c>
      <c r="H6" s="7" t="n">
        <f aca="false">COUNTIF(Vārdnīca!$M$5:$M$500,A6)-1</f>
        <v>9</v>
      </c>
    </row>
    <row r="7" customFormat="false" ht="33.75" hidden="false" customHeight="true" outlineLevel="0" collapsed="false">
      <c r="A7" s="8" t="s">
        <v>73</v>
      </c>
      <c r="B7" s="10" t="s">
        <v>74</v>
      </c>
      <c r="C7" s="7" t="str">
        <f aca="false">Vārdnīca!E7</f>
        <v>Īpašnieka stundas operatīvajā darbā</v>
      </c>
      <c r="D7" s="14" t="n">
        <f aca="false">Vārdnīca!T7</f>
        <v>30</v>
      </c>
      <c r="E7" s="14" t="n">
        <f aca="false">Vārdnīca!U7</f>
        <v>15</v>
      </c>
      <c r="F7" s="12" t="s">
        <v>75</v>
      </c>
      <c r="G7" s="12" t="s">
        <v>76</v>
      </c>
      <c r="H7" s="7" t="n">
        <f aca="false">COUNTIF(Vārdnīca!$M$5:$M$500,A7)-1</f>
        <v>8</v>
      </c>
    </row>
    <row r="8" customFormat="false" ht="33.75" hidden="false" customHeight="true" outlineLevel="0" collapsed="false">
      <c r="A8" s="8" t="s">
        <v>77</v>
      </c>
      <c r="B8" s="10" t="s">
        <v>78</v>
      </c>
      <c r="C8" s="7" t="str">
        <f aca="false">Vārdnīca!E8</f>
        <v>EBITDA gadā</v>
      </c>
      <c r="D8" s="11" t="n">
        <f aca="false">Vārdnīca!T8</f>
        <v>650000</v>
      </c>
      <c r="E8" s="11" t="n">
        <f aca="false">Vārdnīca!U8</f>
        <v>780000</v>
      </c>
      <c r="F8" s="12" t="s">
        <v>79</v>
      </c>
      <c r="G8" s="12" t="s">
        <v>80</v>
      </c>
      <c r="H8" s="7" t="n">
        <f aca="false">COUNTIF(Vārdnīca!$M$5:$M$500,A8)-1</f>
        <v>6</v>
      </c>
    </row>
    <row r="9" customFormat="false" ht="33.75" hidden="false" customHeight="true" outlineLevel="0" collapsed="false">
      <c r="A9" s="8" t="s">
        <v>81</v>
      </c>
      <c r="B9" s="10" t="s">
        <v>82</v>
      </c>
      <c r="C9" s="7" t="str">
        <f aca="false">Vārdnīca!E9</f>
        <v>Piecu lielāko klientu daļa apgrozījumā</v>
      </c>
      <c r="D9" s="15" t="n">
        <f aca="false">Vārdnīca!T9</f>
        <v>0.48</v>
      </c>
      <c r="E9" s="15" t="n">
        <f aca="false">Vārdnīca!U9</f>
        <v>0.4</v>
      </c>
      <c r="F9" s="12" t="s">
        <v>83</v>
      </c>
      <c r="G9" s="12" t="s">
        <v>84</v>
      </c>
      <c r="H9" s="7" t="n">
        <f aca="false">COUNTIF(Vārdnīca!$M$5:$M$500,A9)-1</f>
        <v>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8"/>
    <col collapsed="false" customWidth="true" hidden="false" outlineLevel="0" max="3" min="3" style="0" width="30"/>
    <col collapsed="false" customWidth="true" hidden="false" outlineLevel="0" max="8" min="4" style="0" width="8"/>
  </cols>
  <sheetData>
    <row r="1" customFormat="false" ht="19.7" hidden="false" customHeight="false" outlineLevel="0" collapsed="false">
      <c r="A1" s="4" t="s">
        <v>85</v>
      </c>
    </row>
    <row r="2" customFormat="false" ht="15" hidden="false" customHeight="false" outlineLevel="0" collapsed="false">
      <c r="A2" s="5" t="s">
        <v>86</v>
      </c>
    </row>
    <row r="4" customFormat="false" ht="31.5" hidden="false" customHeight="true" outlineLevel="0" collapsed="false">
      <c r="A4" s="6" t="s">
        <v>87</v>
      </c>
      <c r="B4" s="6" t="s">
        <v>88</v>
      </c>
      <c r="C4" s="6" t="s">
        <v>89</v>
      </c>
    </row>
    <row r="5" customFormat="false" ht="15" hidden="false" customHeight="false" outlineLevel="0" collapsed="false">
      <c r="A5" s="8" t="s">
        <v>90</v>
      </c>
      <c r="B5" s="12" t="s">
        <v>91</v>
      </c>
      <c r="C5" s="7" t="s">
        <v>92</v>
      </c>
    </row>
    <row r="6" customFormat="false" ht="15" hidden="false" customHeight="false" outlineLevel="0" collapsed="false">
      <c r="A6" s="8" t="s">
        <v>90</v>
      </c>
      <c r="B6" s="12" t="s">
        <v>93</v>
      </c>
      <c r="C6" s="7" t="s">
        <v>94</v>
      </c>
    </row>
    <row r="7" customFormat="false" ht="15" hidden="false" customHeight="false" outlineLevel="0" collapsed="false">
      <c r="A7" s="8" t="s">
        <v>95</v>
      </c>
      <c r="B7" s="12" t="s">
        <v>96</v>
      </c>
      <c r="C7" s="7" t="s">
        <v>97</v>
      </c>
    </row>
    <row r="8" customFormat="false" ht="15" hidden="false" customHeight="false" outlineLevel="0" collapsed="false">
      <c r="A8" s="8" t="s">
        <v>95</v>
      </c>
      <c r="B8" s="12" t="s">
        <v>98</v>
      </c>
      <c r="C8" s="7" t="s">
        <v>99</v>
      </c>
    </row>
    <row r="9" customFormat="false" ht="15" hidden="false" customHeight="false" outlineLevel="0" collapsed="false">
      <c r="A9" s="8" t="s">
        <v>100</v>
      </c>
      <c r="B9" s="12" t="s">
        <v>101</v>
      </c>
      <c r="C9" s="7" t="s">
        <v>102</v>
      </c>
    </row>
    <row r="10" customFormat="false" ht="15" hidden="false" customHeight="false" outlineLevel="0" collapsed="false">
      <c r="A10" s="8" t="s">
        <v>100</v>
      </c>
      <c r="B10" s="12" t="s">
        <v>103</v>
      </c>
      <c r="C10" s="7" t="s">
        <v>104</v>
      </c>
    </row>
    <row r="11" customFormat="false" ht="15" hidden="false" customHeight="false" outlineLevel="0" collapsed="false">
      <c r="A11" s="8" t="s">
        <v>105</v>
      </c>
      <c r="B11" s="12" t="s">
        <v>106</v>
      </c>
      <c r="C11" s="7" t="s">
        <v>107</v>
      </c>
    </row>
    <row r="14" customFormat="false" ht="15" hidden="false" customHeight="false" outlineLevel="0" collapsed="false">
      <c r="A14" s="9" t="s">
        <v>108</v>
      </c>
    </row>
    <row r="15" customFormat="false" ht="15" hidden="false" customHeight="true" outlineLevel="0" collapsed="false">
      <c r="A15" s="16" t="s">
        <v>109</v>
      </c>
      <c r="B15" s="16"/>
      <c r="C15" s="16"/>
      <c r="D15" s="16"/>
      <c r="E15" s="16"/>
      <c r="F15" s="16"/>
      <c r="G15" s="16"/>
      <c r="H15" s="16"/>
    </row>
    <row r="16" customFormat="false" ht="31.5" hidden="false" customHeight="true" outlineLevel="0" collapsed="false">
      <c r="A16" s="6" t="s">
        <v>31</v>
      </c>
      <c r="B16" s="6" t="s">
        <v>110</v>
      </c>
      <c r="C16" s="6"/>
      <c r="D16" s="6" t="s">
        <v>65</v>
      </c>
      <c r="E16" s="6" t="s">
        <v>69</v>
      </c>
      <c r="F16" s="6" t="s">
        <v>73</v>
      </c>
      <c r="G16" s="6" t="s">
        <v>77</v>
      </c>
      <c r="H16" s="6" t="s">
        <v>81</v>
      </c>
    </row>
    <row r="17" customFormat="false" ht="15" hidden="false" customHeight="false" outlineLevel="0" collapsed="false">
      <c r="A17" s="8" t="s">
        <v>111</v>
      </c>
      <c r="B17" s="17" t="s">
        <v>112</v>
      </c>
      <c r="D17" s="18" t="s">
        <v>113</v>
      </c>
      <c r="E17" s="18"/>
      <c r="F17" s="18"/>
      <c r="G17" s="18" t="s">
        <v>114</v>
      </c>
      <c r="H17" s="18"/>
    </row>
    <row r="18" customFormat="false" ht="15" hidden="false" customHeight="false" outlineLevel="0" collapsed="false">
      <c r="A18" s="8" t="s">
        <v>115</v>
      </c>
      <c r="B18" s="17" t="s">
        <v>116</v>
      </c>
      <c r="D18" s="18" t="s">
        <v>113</v>
      </c>
      <c r="E18" s="18"/>
      <c r="F18" s="18"/>
      <c r="G18" s="18" t="s">
        <v>114</v>
      </c>
      <c r="H18" s="18"/>
    </row>
    <row r="19" customFormat="false" ht="15" hidden="false" customHeight="false" outlineLevel="0" collapsed="false">
      <c r="A19" s="8" t="s">
        <v>117</v>
      </c>
      <c r="B19" s="17" t="s">
        <v>118</v>
      </c>
      <c r="D19" s="18" t="s">
        <v>114</v>
      </c>
      <c r="E19" s="18"/>
      <c r="F19" s="18"/>
      <c r="G19" s="18" t="s">
        <v>113</v>
      </c>
      <c r="H19" s="18"/>
    </row>
    <row r="20" customFormat="false" ht="15" hidden="false" customHeight="false" outlineLevel="0" collapsed="false">
      <c r="A20" s="8" t="s">
        <v>94</v>
      </c>
      <c r="B20" s="17" t="s">
        <v>119</v>
      </c>
      <c r="D20" s="18"/>
      <c r="E20" s="18" t="s">
        <v>113</v>
      </c>
      <c r="F20" s="18"/>
      <c r="G20" s="18"/>
      <c r="H20" s="18"/>
    </row>
    <row r="21" customFormat="false" ht="15" hidden="false" customHeight="false" outlineLevel="0" collapsed="false">
      <c r="A21" s="8" t="s">
        <v>97</v>
      </c>
      <c r="B21" s="17" t="s">
        <v>120</v>
      </c>
      <c r="D21" s="18" t="s">
        <v>113</v>
      </c>
      <c r="E21" s="18"/>
      <c r="F21" s="18"/>
      <c r="G21" s="18"/>
      <c r="H21" s="18" t="s">
        <v>114</v>
      </c>
    </row>
    <row r="22" customFormat="false" ht="15" hidden="false" customHeight="false" outlineLevel="0" collapsed="false">
      <c r="A22" s="8" t="s">
        <v>121</v>
      </c>
      <c r="B22" s="17" t="s">
        <v>122</v>
      </c>
      <c r="D22" s="18"/>
      <c r="E22" s="18"/>
      <c r="F22" s="18"/>
      <c r="G22" s="18" t="s">
        <v>114</v>
      </c>
      <c r="H22" s="18" t="s">
        <v>113</v>
      </c>
    </row>
    <row r="23" customFormat="false" ht="15" hidden="false" customHeight="false" outlineLevel="0" collapsed="false">
      <c r="A23" s="8" t="s">
        <v>123</v>
      </c>
      <c r="B23" s="17" t="s">
        <v>124</v>
      </c>
      <c r="D23" s="18"/>
      <c r="E23" s="18"/>
      <c r="F23" s="18" t="s">
        <v>113</v>
      </c>
      <c r="G23" s="18"/>
      <c r="H23" s="18" t="s">
        <v>114</v>
      </c>
    </row>
    <row r="24" customFormat="false" ht="15" hidden="false" customHeight="false" outlineLevel="0" collapsed="false">
      <c r="A24" s="8" t="s">
        <v>125</v>
      </c>
      <c r="B24" s="17" t="s">
        <v>126</v>
      </c>
      <c r="D24" s="18" t="s">
        <v>114</v>
      </c>
      <c r="E24" s="18"/>
      <c r="F24" s="18"/>
      <c r="G24" s="18" t="s">
        <v>113</v>
      </c>
      <c r="H24" s="18"/>
    </row>
    <row r="25" customFormat="false" ht="15" hidden="false" customHeight="false" outlineLevel="0" collapsed="false">
      <c r="A25" s="8" t="s">
        <v>127</v>
      </c>
      <c r="B25" s="17" t="s">
        <v>128</v>
      </c>
      <c r="D25" s="18"/>
      <c r="E25" s="18"/>
      <c r="F25" s="18" t="s">
        <v>113</v>
      </c>
      <c r="G25" s="18"/>
      <c r="H25" s="18"/>
    </row>
  </sheetData>
  <mergeCells count="1">
    <mergeCell ref="A15:H1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2"/>
    <col collapsed="false" customWidth="true" hidden="false" outlineLevel="0" max="3" min="3" style="0" width="60"/>
    <col collapsed="false" customWidth="true" hidden="false" outlineLevel="0" max="4" min="4" style="0" width="32"/>
    <col collapsed="false" customWidth="true" hidden="false" outlineLevel="0" max="5" min="5" style="0" width="12"/>
    <col collapsed="false" customWidth="true" hidden="false" outlineLevel="0" max="6" min="6" style="0" width="10"/>
    <col collapsed="false" customWidth="true" hidden="false" outlineLevel="0" max="7" min="7" style="0" width="12"/>
  </cols>
  <sheetData>
    <row r="1" customFormat="false" ht="19.7" hidden="false" customHeight="false" outlineLevel="0" collapsed="false">
      <c r="A1" s="4" t="s">
        <v>129</v>
      </c>
    </row>
    <row r="2" customFormat="false" ht="15" hidden="false" customHeight="false" outlineLevel="0" collapsed="false">
      <c r="A2" s="5" t="s">
        <v>130</v>
      </c>
    </row>
    <row r="4" customFormat="false" ht="31.5" hidden="false" customHeight="true" outlineLevel="0" collapsed="false">
      <c r="A4" s="6" t="s">
        <v>33</v>
      </c>
      <c r="B4" s="6" t="s">
        <v>31</v>
      </c>
      <c r="C4" s="6" t="s">
        <v>59</v>
      </c>
      <c r="D4" s="6" t="s">
        <v>131</v>
      </c>
      <c r="E4" s="6" t="s">
        <v>132</v>
      </c>
      <c r="F4" s="6" t="s">
        <v>133</v>
      </c>
      <c r="G4" s="6" t="s">
        <v>134</v>
      </c>
    </row>
    <row r="5" customFormat="false" ht="15" hidden="false" customHeight="false" outlineLevel="0" collapsed="false">
      <c r="A5" s="19" t="s">
        <v>12</v>
      </c>
      <c r="B5" s="20" t="s">
        <v>65</v>
      </c>
      <c r="C5" s="21" t="str">
        <f aca="false">Vārdnīca!E5</f>
        <v>Tīrā peļņa gadā</v>
      </c>
      <c r="D5" s="19" t="str">
        <f aca="false">Vārdnīca!R5</f>
        <v>Īpašnieks</v>
      </c>
      <c r="E5" s="19" t="str">
        <f aca="false">Vārdnīca!K5</f>
        <v>SUM</v>
      </c>
      <c r="F5" s="22" t="n">
        <f aca="false">IFERROR(INDEX(Rezultāti!$L$5:$L$69,MATCH(B5,Rezultāti!$A$5:$A$69,0)),"")</f>
        <v>0.98184</v>
      </c>
      <c r="G5" s="23" t="str">
        <f aca="false">IFERROR(INDEX(Rezultāti!$M$5:$M$69,MATCH(B5,Rezultāti!$A$5:$A$69,0)),"")</f>
        <v>Dzeltens</v>
      </c>
    </row>
    <row r="6" customFormat="false" ht="15" hidden="false" customHeight="false" outlineLevel="0" collapsed="false">
      <c r="A6" s="7" t="s">
        <v>14</v>
      </c>
      <c r="B6" s="8" t="s">
        <v>111</v>
      </c>
      <c r="C6" s="24" t="str">
        <f aca="false">Vārdnīca!E10</f>
        <v>Apgrozījums mēnesī</v>
      </c>
      <c r="D6" s="7" t="str">
        <f aca="false">Vārdnīca!R10</f>
        <v>Valdes loceklis</v>
      </c>
      <c r="E6" s="7" t="str">
        <f aca="false">Vārdnīca!K10</f>
        <v>SUM</v>
      </c>
      <c r="F6" s="25" t="n">
        <f aca="false">IFERROR(INDEX(Rezultāti!$L$5:$L$69,MATCH(B6,Rezultāti!$A$5:$A$69,0)),"")</f>
        <v>1.00368571428571</v>
      </c>
      <c r="G6" s="26" t="str">
        <f aca="false">IFERROR(INDEX(Rezultāti!$M$5:$M$69,MATCH(B6,Rezultāti!$A$5:$A$69,0)),"")</f>
        <v>Zaļš</v>
      </c>
    </row>
    <row r="7" customFormat="false" ht="15" hidden="false" customHeight="false" outlineLevel="0" collapsed="false">
      <c r="A7" s="7" t="s">
        <v>135</v>
      </c>
      <c r="B7" s="8" t="s">
        <v>136</v>
      </c>
      <c r="C7" s="27" t="str">
        <f aca="false">Vārdnīca!E19</f>
        <v>Pārdošanas plāna izpilde</v>
      </c>
      <c r="D7" s="7" t="str">
        <f aca="false">Vārdnīca!R19</f>
        <v>Pārdošanas direktors</v>
      </c>
      <c r="E7" s="7" t="str">
        <f aca="false">Vārdnīca!K19</f>
        <v>SUM</v>
      </c>
      <c r="F7" s="25" t="n">
        <f aca="false">IFERROR(INDEX(Rezultāti!$L$5:$L$69,MATCH(B7,Rezultāti!$A$5:$A$69,0)),"")</f>
        <v>1.0051</v>
      </c>
      <c r="G7" s="26" t="str">
        <f aca="false">IFERROR(INDEX(Rezultāti!$M$5:$M$69,MATCH(B7,Rezultāti!$A$5:$A$69,0)),"")</f>
        <v>Zaļš</v>
      </c>
    </row>
    <row r="8" customFormat="false" ht="15" hidden="false" customHeight="false" outlineLevel="0" collapsed="false">
      <c r="A8" s="7" t="s">
        <v>135</v>
      </c>
      <c r="B8" s="8" t="s">
        <v>137</v>
      </c>
      <c r="C8" s="28" t="str">
        <f aca="false">Vārdnīca!E21</f>
        <v>Svērtā piedāvājumu portfeļa pārklājums</v>
      </c>
      <c r="D8" s="7" t="str">
        <f aca="false">Vārdnīca!R21</f>
        <v>Pārdošanas direktors</v>
      </c>
      <c r="E8" s="7" t="str">
        <f aca="false">Vārdnīca!K21</f>
        <v>DRIVER</v>
      </c>
      <c r="F8" s="25" t="n">
        <f aca="false">IFERROR(INDEX(Rezultāti!$L$5:$L$69,MATCH(B8,Rezultāti!$A$5:$A$69,0)),"")</f>
        <v>1.04</v>
      </c>
      <c r="G8" s="26" t="str">
        <f aca="false">IFERROR(INDEX(Rezultāti!$M$5:$M$69,MATCH(B8,Rezultāti!$A$5:$A$69,0)),"")</f>
        <v>Zaļš</v>
      </c>
    </row>
    <row r="9" customFormat="false" ht="15" hidden="false" customHeight="false" outlineLevel="0" collapsed="false">
      <c r="A9" s="7" t="s">
        <v>138</v>
      </c>
      <c r="B9" s="8" t="s">
        <v>139</v>
      </c>
      <c r="C9" s="29" t="str">
        <f aca="false">Vārdnīca!E31</f>
        <v>Kvalificēti potenciālie klienti (MQL)</v>
      </c>
      <c r="D9" s="7" t="str">
        <f aca="false">Vārdnīca!R31</f>
        <v>Mārketinga vadītājs</v>
      </c>
      <c r="E9" s="7" t="str">
        <f aca="false">Vārdnīca!K31</f>
        <v>SUM</v>
      </c>
      <c r="F9" s="25" t="n">
        <f aca="false">IFERROR(INDEX(Rezultāti!$L$5:$L$69,MATCH(B9,Rezultāti!$A$5:$A$69,0)),"")</f>
        <v>1.06666666666667</v>
      </c>
      <c r="G9" s="26" t="str">
        <f aca="false">IFERROR(INDEX(Rezultāti!$M$5:$M$69,MATCH(B9,Rezultāti!$A$5:$A$69,0)),"")</f>
        <v>Zaļš</v>
      </c>
    </row>
    <row r="10" customFormat="false" ht="15" hidden="false" customHeight="false" outlineLevel="0" collapsed="false">
      <c r="A10" s="7" t="s">
        <v>140</v>
      </c>
      <c r="B10" s="8" t="s">
        <v>141</v>
      </c>
      <c r="C10" s="30" t="str">
        <f aca="false">Vārdnīca!E61</f>
        <v>Mājaslapas konversija</v>
      </c>
      <c r="D10" s="7" t="str">
        <f aca="false">Vārdnīca!R61</f>
        <v>Digitālā mārketinga speciālists</v>
      </c>
      <c r="E10" s="7" t="str">
        <f aca="false">Vārdnīca!K61</f>
        <v>RATIO</v>
      </c>
      <c r="F10" s="25" t="n">
        <f aca="false">IFERROR(INDEX(Rezultāti!$L$5:$L$69,MATCH(B10,Rezultāti!$A$5:$A$69,0)),"")</f>
        <v>1.12</v>
      </c>
      <c r="G10" s="26" t="str">
        <f aca="false">IFERROR(INDEX(Rezultāti!$M$5:$M$69,MATCH(B10,Rezultāti!$A$5:$A$69,0)),"")</f>
        <v>Zaļš</v>
      </c>
    </row>
    <row r="11" customFormat="false" ht="15" hidden="false" customHeight="false" outlineLevel="0" collapsed="false">
      <c r="A11" s="7" t="s">
        <v>142</v>
      </c>
      <c r="B11" s="8" t="s">
        <v>143</v>
      </c>
      <c r="C11" s="29" t="str">
        <f aca="false">Vārdnīca!E43</f>
        <v>Atbildes laiks uz pieprasījumu</v>
      </c>
      <c r="D11" s="7" t="str">
        <f aca="false">Vārdnīca!R43</f>
        <v>Iekšējās pārdošanas vadītājs</v>
      </c>
      <c r="E11" s="7" t="str">
        <f aca="false">Vārdnīca!K43</f>
        <v>DRIVER</v>
      </c>
      <c r="F11" s="25" t="n">
        <f aca="false">IFERROR(INDEX(Rezultāti!$L$5:$L$69,MATCH(B11,Rezultāti!$A$5:$A$69,0)),"")</f>
        <v>0.847457627118644</v>
      </c>
      <c r="G11" s="26" t="str">
        <f aca="false">IFERROR(INDEX(Rezultāti!$M$5:$M$69,MATCH(B11,Rezultāti!$A$5:$A$69,0)),"")</f>
        <v>Sarkans</v>
      </c>
    </row>
    <row r="12" customFormat="false" ht="15" hidden="false" customHeight="false" outlineLevel="0" collapsed="false">
      <c r="A12" s="7" t="s">
        <v>144</v>
      </c>
      <c r="B12" s="8" t="s">
        <v>145</v>
      </c>
      <c r="C12" s="30" t="str">
        <f aca="false">Vārdnīca!E66</f>
        <v>Personīgais atbildes laiks</v>
      </c>
      <c r="D12" s="7" t="str">
        <f aca="false">Vārdnīca!R66</f>
        <v>Iekšējās pārdošanas speciālists</v>
      </c>
      <c r="E12" s="7" t="str">
        <f aca="false">Vārdnīca!K66</f>
        <v>DRIVER</v>
      </c>
      <c r="F12" s="25" t="n">
        <f aca="false">IFERROR(INDEX(Rezultāti!$L$5:$L$69,MATCH(B12,Rezultāti!$A$5:$A$69,0)),"")</f>
        <v>1.5</v>
      </c>
      <c r="G12" s="26" t="str">
        <f aca="false">IFERROR(INDEX(Rezultāti!$M$5:$M$69,MATCH(B12,Rezultāti!$A$5:$A$69,0)),"")</f>
        <v>Zaļš</v>
      </c>
    </row>
    <row r="13" customFormat="false" ht="15" hidden="false" customHeight="false" outlineLevel="0" collapsed="false">
      <c r="A13" s="7" t="s">
        <v>142</v>
      </c>
      <c r="B13" s="8" t="s">
        <v>146</v>
      </c>
      <c r="C13" s="29" t="str">
        <f aca="false">Vārdnīca!E45</f>
        <v>CRM datu pilnīgums</v>
      </c>
      <c r="D13" s="7" t="str">
        <f aca="false">Vārdnīca!R45</f>
        <v>Pārdošanas atbalsta speciālists</v>
      </c>
      <c r="E13" s="7" t="str">
        <f aca="false">Vārdnīca!K45</f>
        <v>RATIO</v>
      </c>
      <c r="F13" s="25" t="n">
        <f aca="false">IFERROR(INDEX(Rezultāti!$L$5:$L$69,MATCH(B13,Rezultāti!$A$5:$A$69,0)),"")</f>
        <v>0.959368421052632</v>
      </c>
      <c r="G13" s="26" t="str">
        <f aca="false">IFERROR(INDEX(Rezultāti!$M$5:$M$69,MATCH(B13,Rezultāti!$A$5:$A$69,0)),"")</f>
        <v>Dzeltens</v>
      </c>
    </row>
    <row r="14" customFormat="false" ht="15" hidden="false" customHeight="false" outlineLevel="0" collapsed="false">
      <c r="A14" s="7" t="s">
        <v>138</v>
      </c>
      <c r="B14" s="8" t="s">
        <v>147</v>
      </c>
      <c r="C14" s="28" t="str">
        <f aca="false">Vārdnīca!E32</f>
        <v>Izmaksas uz kvalificētu potenciālo klientu</v>
      </c>
      <c r="D14" s="7" t="str">
        <f aca="false">Vārdnīca!R32</f>
        <v>Mārketinga vadītājs</v>
      </c>
      <c r="E14" s="7" t="str">
        <f aca="false">Vārdnīca!K32</f>
        <v>RATIO</v>
      </c>
      <c r="F14" s="25" t="n">
        <f aca="false">IFERROR(INDEX(Rezultāti!$L$5:$L$69,MATCH(B14,Rezultāti!$A$5:$A$69,0)),"")</f>
        <v>1</v>
      </c>
      <c r="G14" s="26" t="str">
        <f aca="false">IFERROR(INDEX(Rezultāti!$M$5:$M$69,MATCH(B14,Rezultāti!$A$5:$A$69,0)),"")</f>
        <v>Zaļš</v>
      </c>
    </row>
    <row r="15" customFormat="false" ht="15" hidden="false" customHeight="false" outlineLevel="0" collapsed="false">
      <c r="A15" s="7" t="s">
        <v>138</v>
      </c>
      <c r="B15" s="8" t="s">
        <v>148</v>
      </c>
      <c r="C15" s="28" t="str">
        <f aca="false">Vārdnīca!E33</f>
        <v>Mārketinga ienestā jaunā apgrozījuma daļa</v>
      </c>
      <c r="D15" s="7" t="str">
        <f aca="false">Vārdnīca!R33</f>
        <v>Mārketinga vadītājs</v>
      </c>
      <c r="E15" s="7" t="str">
        <f aca="false">Vārdnīca!K33</f>
        <v>RATIO</v>
      </c>
      <c r="F15" s="25" t="n">
        <f aca="false">IFERROR(INDEX(Rezultāti!$L$5:$L$69,MATCH(B15,Rezultāti!$A$5:$A$69,0)),"")</f>
        <v>1.117</v>
      </c>
      <c r="G15" s="26" t="str">
        <f aca="false">IFERROR(INDEX(Rezultāti!$M$5:$M$69,MATCH(B15,Rezultāti!$A$5:$A$69,0)),"")</f>
        <v>Zaļš</v>
      </c>
    </row>
    <row r="16" customFormat="false" ht="15" hidden="false" customHeight="false" outlineLevel="0" collapsed="false">
      <c r="A16" s="7" t="s">
        <v>142</v>
      </c>
      <c r="B16" s="8" t="s">
        <v>149</v>
      </c>
      <c r="C16" s="28" t="str">
        <f aca="false">Vārdnīca!E42</f>
        <v>Jauno klientu apgrozījums</v>
      </c>
      <c r="D16" s="7" t="str">
        <f aca="false">Vārdnīca!R42</f>
        <v>Lauka pārdošanas vadītājs</v>
      </c>
      <c r="E16" s="7" t="str">
        <f aca="false">Vārdnīca!K42</f>
        <v>SUM</v>
      </c>
      <c r="F16" s="25" t="n">
        <f aca="false">IFERROR(INDEX(Rezultāti!$L$5:$L$69,MATCH(B16,Rezultāti!$A$5:$A$69,0)),"")</f>
        <v>1.09483333333333</v>
      </c>
      <c r="G16" s="26" t="str">
        <f aca="false">IFERROR(INDEX(Rezultāti!$M$5:$M$69,MATCH(B16,Rezultāti!$A$5:$A$69,0)),"")</f>
        <v>Zaļš</v>
      </c>
    </row>
    <row r="17" customFormat="false" ht="15" hidden="false" customHeight="false" outlineLevel="0" collapsed="false">
      <c r="A17" s="7" t="s">
        <v>140</v>
      </c>
      <c r="B17" s="8" t="s">
        <v>150</v>
      </c>
      <c r="C17" s="29" t="str">
        <f aca="false">Vārdnīca!E60</f>
        <v>Kvalitatīvi klientu apmeklējumi</v>
      </c>
      <c r="D17" s="7" t="str">
        <f aca="false">Vārdnīca!R60</f>
        <v>Lauka pārdošanas komandas vadītājs</v>
      </c>
      <c r="E17" s="7" t="str">
        <f aca="false">Vārdnīca!K60</f>
        <v>SUM</v>
      </c>
      <c r="F17" s="25" t="n">
        <f aca="false">IFERROR(INDEX(Rezultāti!$L$5:$L$69,MATCH(B17,Rezultāti!$A$5:$A$69,0)),"")</f>
        <v>0.975</v>
      </c>
      <c r="G17" s="26" t="str">
        <f aca="false">IFERROR(INDEX(Rezultāti!$M$5:$M$69,MATCH(B17,Rezultāti!$A$5:$A$69,0)),"")</f>
        <v>Dzeltens</v>
      </c>
    </row>
    <row r="18" customFormat="false" ht="15" hidden="false" customHeight="false" outlineLevel="0" collapsed="false">
      <c r="A18" s="7" t="s">
        <v>144</v>
      </c>
      <c r="B18" s="8" t="s">
        <v>151</v>
      </c>
      <c r="C18" s="30" t="str">
        <f aca="false">Vārdnīca!E65</f>
        <v>Piedāvājumu konversija</v>
      </c>
      <c r="D18" s="7" t="str">
        <f aca="false">Vārdnīca!R65</f>
        <v>Pārdevējs</v>
      </c>
      <c r="E18" s="7" t="str">
        <f aca="false">Vārdnīca!K65</f>
        <v>RATIO</v>
      </c>
      <c r="F18" s="25" t="n">
        <f aca="false">IFERROR(INDEX(Rezultāti!$L$5:$L$69,MATCH(B18,Rezultāti!$A$5:$A$69,0)),"")</f>
        <v>1.01166666666667</v>
      </c>
      <c r="G18" s="26" t="str">
        <f aca="false">IFERROR(INDEX(Rezultāti!$M$5:$M$69,MATCH(B18,Rezultāti!$A$5:$A$69,0)),"")</f>
        <v>Zaļš</v>
      </c>
    </row>
    <row r="19" customFormat="false" ht="15" hidden="false" customHeight="false" outlineLevel="0" collapsed="false">
      <c r="A19" s="7" t="s">
        <v>142</v>
      </c>
      <c r="B19" s="8" t="s">
        <v>152</v>
      </c>
      <c r="C19" s="28" t="str">
        <f aca="false">Vārdnīca!E46</f>
        <v>Pārdošanas prognozes precizitāte</v>
      </c>
      <c r="D19" s="7" t="str">
        <f aca="false">Vārdnīca!R46</f>
        <v>Pārdošanas atbalsta speciālists</v>
      </c>
      <c r="E19" s="7" t="str">
        <f aca="false">Vārdnīca!K46</f>
        <v>DRIVER</v>
      </c>
      <c r="F19" s="25" t="n">
        <f aca="false">IFERROR(INDEX(Rezultāti!$L$5:$L$69,MATCH(B19,Rezultāti!$A$5:$A$69,0)),"")</f>
        <v>1.02978260869565</v>
      </c>
      <c r="G19" s="26" t="str">
        <f aca="false">IFERROR(INDEX(Rezultāti!$M$5:$M$69,MATCH(B19,Rezultāti!$A$5:$A$69,0)),"")</f>
        <v>Zaļš</v>
      </c>
    </row>
    <row r="20" customFormat="false" ht="15" hidden="false" customHeight="false" outlineLevel="0" collapsed="false">
      <c r="A20" s="7" t="s">
        <v>14</v>
      </c>
      <c r="B20" s="8" t="s">
        <v>115</v>
      </c>
      <c r="C20" s="24" t="str">
        <f aca="false">Vārdnīca!E11</f>
        <v>Bruto peļņas marža</v>
      </c>
      <c r="D20" s="7" t="str">
        <f aca="false">Vārdnīca!R11</f>
        <v>Valdes loceklis</v>
      </c>
      <c r="E20" s="7" t="str">
        <f aca="false">Vārdnīca!K11</f>
        <v>RATIO</v>
      </c>
      <c r="F20" s="25" t="n">
        <f aca="false">IFERROR(INDEX(Rezultāti!$L$5:$L$69,MATCH(B20,Rezultāti!$A$5:$A$69,0)),"")</f>
        <v>0.977333333333333</v>
      </c>
      <c r="G20" s="26" t="str">
        <f aca="false">IFERROR(INDEX(Rezultāti!$M$5:$M$69,MATCH(B20,Rezultāti!$A$5:$A$69,0)),"")</f>
        <v>Dzeltens</v>
      </c>
    </row>
    <row r="21" customFormat="false" ht="15" hidden="false" customHeight="false" outlineLevel="0" collapsed="false">
      <c r="A21" s="7" t="s">
        <v>135</v>
      </c>
      <c r="B21" s="8" t="s">
        <v>153</v>
      </c>
      <c r="C21" s="27" t="str">
        <f aca="false">Vārdnīca!E20</f>
        <v>Pārdošanas bruto marža</v>
      </c>
      <c r="D21" s="7" t="str">
        <f aca="false">Vārdnīca!R20</f>
        <v>Pārdošanas direktors</v>
      </c>
      <c r="E21" s="7" t="str">
        <f aca="false">Vārdnīca!K20</f>
        <v>RATIO</v>
      </c>
      <c r="F21" s="25" t="n">
        <f aca="false">IFERROR(INDEX(Rezultāti!$L$5:$L$69,MATCH(B21,Rezultāti!$A$5:$A$69,0)),"")</f>
        <v>0.975862068965517</v>
      </c>
      <c r="G21" s="26" t="str">
        <f aca="false">IFERROR(INDEX(Rezultāti!$M$5:$M$69,MATCH(B21,Rezultāti!$A$5:$A$69,0)),"")</f>
        <v>Dzeltens</v>
      </c>
    </row>
    <row r="22" customFormat="false" ht="15" hidden="false" customHeight="false" outlineLevel="0" collapsed="false">
      <c r="A22" s="7" t="s">
        <v>135</v>
      </c>
      <c r="B22" s="8" t="s">
        <v>154</v>
      </c>
      <c r="C22" s="27" t="str">
        <f aca="false">Vārdnīca!E23</f>
        <v>Pašizmaksa uz vienību</v>
      </c>
      <c r="D22" s="7" t="str">
        <f aca="false">Vārdnīca!R23</f>
        <v>Operāciju direktors</v>
      </c>
      <c r="E22" s="7" t="str">
        <f aca="false">Vārdnīca!K23</f>
        <v>RATIO</v>
      </c>
      <c r="F22" s="25" t="n">
        <f aca="false">IFERROR(INDEX(Rezultāti!$L$5:$L$69,MATCH(B22,Rezultāti!$A$5:$A$69,0)),"")</f>
        <v>0.991666666666667</v>
      </c>
      <c r="G22" s="26" t="str">
        <f aca="false">IFERROR(INDEX(Rezultāti!$M$5:$M$69,MATCH(B22,Rezultāti!$A$5:$A$69,0)),"")</f>
        <v>Dzeltens</v>
      </c>
    </row>
    <row r="23" customFormat="false" ht="15" hidden="false" customHeight="false" outlineLevel="0" collapsed="false">
      <c r="A23" s="7" t="s">
        <v>142</v>
      </c>
      <c r="B23" s="8" t="s">
        <v>155</v>
      </c>
      <c r="C23" s="28" t="str">
        <f aca="false">Vārdnīca!E47</f>
        <v>Iekārtu kopējā efektivitāte (OEE)</v>
      </c>
      <c r="D23" s="7" t="str">
        <f aca="false">Vārdnīca!R47</f>
        <v>Ražošanas vadītājs</v>
      </c>
      <c r="E23" s="7" t="str">
        <f aca="false">Vārdnīca!K47</f>
        <v>RATIO</v>
      </c>
      <c r="F23" s="25" t="n">
        <f aca="false">IFERROR(INDEX(Rezultāti!$L$5:$L$69,MATCH(B23,Rezultāti!$A$5:$A$69,0)),"")</f>
        <v>0.965833333333333</v>
      </c>
      <c r="G23" s="26" t="str">
        <f aca="false">IFERROR(INDEX(Rezultāti!$M$5:$M$69,MATCH(B23,Rezultāti!$A$5:$A$69,0)),"")</f>
        <v>Dzeltens</v>
      </c>
    </row>
    <row r="24" customFormat="false" ht="15" hidden="false" customHeight="false" outlineLevel="0" collapsed="false">
      <c r="A24" s="7" t="s">
        <v>140</v>
      </c>
      <c r="B24" s="8" t="s">
        <v>156</v>
      </c>
      <c r="C24" s="29" t="str">
        <f aca="false">Vārdnīca!E62</f>
        <v>Neplānotā dīkstāve maiņā</v>
      </c>
      <c r="D24" s="7" t="str">
        <f aca="false">Vārdnīca!R62</f>
        <v>Maiņas vadītājs</v>
      </c>
      <c r="E24" s="7" t="str">
        <f aca="false">Vārdnīca!K62</f>
        <v>SUM</v>
      </c>
      <c r="F24" s="25" t="n">
        <f aca="false">IFERROR(INDEX(Rezultāti!$L$5:$L$69,MATCH(B24,Rezultāti!$A$5:$A$69,0)),"")</f>
        <v>0.967741935483871</v>
      </c>
      <c r="G24" s="26" t="str">
        <f aca="false">IFERROR(INDEX(Rezultāti!$M$5:$M$69,MATCH(B24,Rezultāti!$A$5:$A$69,0)),"")</f>
        <v>Dzeltens</v>
      </c>
    </row>
    <row r="25" customFormat="false" ht="15" hidden="false" customHeight="false" outlineLevel="0" collapsed="false">
      <c r="A25" s="7" t="s">
        <v>142</v>
      </c>
      <c r="B25" s="8" t="s">
        <v>157</v>
      </c>
      <c r="C25" s="28" t="str">
        <f aca="false">Vārdnīca!E51</f>
        <v>Iepirkuma cenas novirze</v>
      </c>
      <c r="D25" s="7" t="str">
        <f aca="false">Vārdnīca!R51</f>
        <v>Iepirkumu vadītājs</v>
      </c>
      <c r="E25" s="7" t="str">
        <f aca="false">Vārdnīca!K51</f>
        <v>SUM</v>
      </c>
      <c r="F25" s="25" t="n">
        <f aca="false">IFERROR(INDEX(Rezultāti!$L$5:$L$69,MATCH(B25,Rezultāti!$A$5:$A$69,0)),"")</f>
        <v>0</v>
      </c>
      <c r="G25" s="26" t="str">
        <f aca="false">IFERROR(INDEX(Rezultāti!$M$5:$M$69,MATCH(B25,Rezultāti!$A$5:$A$69,0)),"")</f>
        <v>Sarkans</v>
      </c>
    </row>
    <row r="26" customFormat="false" ht="15" hidden="false" customHeight="false" outlineLevel="0" collapsed="false">
      <c r="A26" s="7" t="s">
        <v>142</v>
      </c>
      <c r="B26" s="8" t="s">
        <v>158</v>
      </c>
      <c r="C26" s="28" t="str">
        <f aca="false">Vārdnīca!E53</f>
        <v>Brāķa īpatsvars</v>
      </c>
      <c r="D26" s="7" t="str">
        <f aca="false">Vārdnīca!R53</f>
        <v>Kvalitātes vadītājs</v>
      </c>
      <c r="E26" s="7" t="str">
        <f aca="false">Vārdnīca!K53</f>
        <v>RATIO</v>
      </c>
      <c r="F26" s="25" t="n">
        <f aca="false">IFERROR(INDEX(Rezultāti!$L$5:$L$69,MATCH(B26,Rezultāti!$A$5:$A$69,0)),"")</f>
        <v>0.72463768115942</v>
      </c>
      <c r="G26" s="26" t="str">
        <f aca="false">IFERROR(INDEX(Rezultāti!$M$5:$M$69,MATCH(B26,Rezultāti!$A$5:$A$69,0)),"")</f>
        <v>Sarkans</v>
      </c>
    </row>
    <row r="27" customFormat="false" ht="15" hidden="false" customHeight="false" outlineLevel="0" collapsed="false">
      <c r="A27" s="7" t="s">
        <v>144</v>
      </c>
      <c r="B27" s="8" t="s">
        <v>159</v>
      </c>
      <c r="C27" s="29" t="str">
        <f aca="false">Vārdnīca!E67</f>
        <v>Pirmās reizes iznākums savā darba vietā</v>
      </c>
      <c r="D27" s="7" t="str">
        <f aca="false">Vārdnīca!R67</f>
        <v>Iekārtas operators</v>
      </c>
      <c r="E27" s="7" t="str">
        <f aca="false">Vārdnīca!K67</f>
        <v>RATIO</v>
      </c>
      <c r="F27" s="25" t="n">
        <f aca="false">IFERROR(INDEX(Rezultāti!$L$5:$L$69,MATCH(B27,Rezultāti!$A$5:$A$69,0)),"")</f>
        <v>1.01142857142857</v>
      </c>
      <c r="G27" s="26" t="str">
        <f aca="false">IFERROR(INDEX(Rezultāti!$M$5:$M$69,MATCH(B27,Rezultāti!$A$5:$A$69,0)),"")</f>
        <v>Zaļš</v>
      </c>
    </row>
    <row r="28" customFormat="false" ht="15" hidden="false" customHeight="false" outlineLevel="0" collapsed="false">
      <c r="A28" s="7" t="s">
        <v>14</v>
      </c>
      <c r="B28" s="8" t="s">
        <v>97</v>
      </c>
      <c r="C28" s="24" t="str">
        <f aca="false">Vārdnīca!E14</f>
        <v>Piegāde laikā un pilnā apjomā (OTIF)</v>
      </c>
      <c r="D28" s="7" t="str">
        <f aca="false">Vārdnīca!R14</f>
        <v>Valdes loceklis</v>
      </c>
      <c r="E28" s="7" t="str">
        <f aca="false">Vārdnīca!K14</f>
        <v>RATIO</v>
      </c>
      <c r="F28" s="25" t="n">
        <f aca="false">IFERROR(INDEX(Rezultāti!$L$5:$L$69,MATCH(B28,Rezultāti!$A$5:$A$69,0)),"")</f>
        <v>0.996421052631579</v>
      </c>
      <c r="G28" s="26" t="str">
        <f aca="false">IFERROR(INDEX(Rezultāti!$M$5:$M$69,MATCH(B28,Rezultāti!$A$5:$A$69,0)),"")</f>
        <v>Dzeltens</v>
      </c>
    </row>
    <row r="29" customFormat="false" ht="15" hidden="false" customHeight="false" outlineLevel="0" collapsed="false">
      <c r="A29" s="7" t="s">
        <v>135</v>
      </c>
      <c r="B29" s="8" t="s">
        <v>160</v>
      </c>
      <c r="C29" s="27" t="str">
        <f aca="false">Vārdnīca!E22</f>
        <v>Perfektais pasūtījums</v>
      </c>
      <c r="D29" s="7" t="str">
        <f aca="false">Vārdnīca!R22</f>
        <v>Operāciju direktors</v>
      </c>
      <c r="E29" s="7" t="str">
        <f aca="false">Vārdnīca!K22</f>
        <v>RATIO</v>
      </c>
      <c r="F29" s="25" t="n">
        <f aca="false">IFERROR(INDEX(Rezultāti!$L$5:$L$69,MATCH(B29,Rezultāti!$A$5:$A$69,0)),"")</f>
        <v>1.00913978494624</v>
      </c>
      <c r="G29" s="26" t="str">
        <f aca="false">IFERROR(INDEX(Rezultāti!$M$5:$M$69,MATCH(B29,Rezultāti!$A$5:$A$69,0)),"")</f>
        <v>Zaļš</v>
      </c>
    </row>
    <row r="30" customFormat="false" ht="15" hidden="false" customHeight="false" outlineLevel="0" collapsed="false">
      <c r="A30" s="7" t="s">
        <v>138</v>
      </c>
      <c r="B30" s="8" t="s">
        <v>161</v>
      </c>
      <c r="C30" s="28" t="str">
        <f aca="false">Vārdnīca!E39</f>
        <v>Kritisko sistēmu pieejamība</v>
      </c>
      <c r="D30" s="7" t="str">
        <f aca="false">Vārdnīca!R39</f>
        <v>IT vadītājs</v>
      </c>
      <c r="E30" s="7" t="str">
        <f aca="false">Vārdnīca!K39</f>
        <v>MIN</v>
      </c>
      <c r="F30" s="25" t="n">
        <f aca="false">IFERROR(INDEX(Rezultāti!$L$5:$L$69,MATCH(B30,Rezultāti!$A$5:$A$69,0)),"")</f>
        <v>0.998194583751254</v>
      </c>
      <c r="G30" s="26" t="str">
        <f aca="false">IFERROR(INDEX(Rezultāti!$M$5:$M$69,MATCH(B30,Rezultāti!$A$5:$A$69,0)),"")</f>
        <v>Dzeltens</v>
      </c>
    </row>
    <row r="31" customFormat="false" ht="15" hidden="false" customHeight="false" outlineLevel="0" collapsed="false">
      <c r="A31" s="7" t="s">
        <v>142</v>
      </c>
      <c r="B31" s="8" t="s">
        <v>162</v>
      </c>
      <c r="C31" s="28" t="str">
        <f aca="false">Vārdnīca!E48</f>
        <v>Komplektēšanas precizitāte</v>
      </c>
      <c r="D31" s="7" t="str">
        <f aca="false">Vārdnīca!R48</f>
        <v>Noliktavas vadītājs</v>
      </c>
      <c r="E31" s="7" t="str">
        <f aca="false">Vārdnīca!K48</f>
        <v>RATIO</v>
      </c>
      <c r="F31" s="25" t="n">
        <f aca="false">IFERROR(INDEX(Rezultāti!$L$5:$L$69,MATCH(B31,Rezultāti!$A$5:$A$69,0)),"")</f>
        <v>1.00030150753769</v>
      </c>
      <c r="G31" s="26" t="str">
        <f aca="false">IFERROR(INDEX(Rezultāti!$M$5:$M$69,MATCH(B31,Rezultāti!$A$5:$A$69,0)),"")</f>
        <v>Zaļš</v>
      </c>
    </row>
    <row r="32" customFormat="false" ht="15" hidden="false" customHeight="false" outlineLevel="0" collapsed="false">
      <c r="A32" s="7" t="s">
        <v>142</v>
      </c>
      <c r="B32" s="8" t="s">
        <v>163</v>
      </c>
      <c r="C32" s="28" t="str">
        <f aca="false">Vārdnīca!E49</f>
        <v>Laiks no pasūtījuma līdz izsūtīšanai</v>
      </c>
      <c r="D32" s="7" t="str">
        <f aca="false">Vārdnīca!R49</f>
        <v>Noliktavas vadītājs</v>
      </c>
      <c r="E32" s="7" t="str">
        <f aca="false">Vārdnīca!K49</f>
        <v>DRIVER</v>
      </c>
      <c r="F32" s="25" t="n">
        <f aca="false">IFERROR(INDEX(Rezultāti!$L$5:$L$69,MATCH(B32,Rezultāti!$A$5:$A$69,0)),"")</f>
        <v>1.11162575266327</v>
      </c>
      <c r="G32" s="26" t="str">
        <f aca="false">IFERROR(INDEX(Rezultāti!$M$5:$M$69,MATCH(B32,Rezultāti!$A$5:$A$69,0)),"")</f>
        <v>Zaļš</v>
      </c>
    </row>
    <row r="33" customFormat="false" ht="15" hidden="false" customHeight="false" outlineLevel="0" collapsed="false">
      <c r="A33" s="7" t="s">
        <v>140</v>
      </c>
      <c r="B33" s="8" t="s">
        <v>164</v>
      </c>
      <c r="C33" s="29" t="str">
        <f aca="false">Vārdnīca!E64</f>
        <v>Komplektētās rindas stundā</v>
      </c>
      <c r="D33" s="7" t="str">
        <f aca="false">Vārdnīca!R64</f>
        <v>Noliktavas maiņas vadītājs</v>
      </c>
      <c r="E33" s="7" t="str">
        <f aca="false">Vārdnīca!K64</f>
        <v>RATIO</v>
      </c>
      <c r="F33" s="25" t="n">
        <f aca="false">IFERROR(INDEX(Rezultāti!$L$5:$L$69,MATCH(B33,Rezultāti!$A$5:$A$69,0)),"")</f>
        <v>0.953846153846154</v>
      </c>
      <c r="G33" s="26" t="str">
        <f aca="false">IFERROR(INDEX(Rezultāti!$M$5:$M$69,MATCH(B33,Rezultāti!$A$5:$A$69,0)),"")</f>
        <v>Dzeltens</v>
      </c>
    </row>
    <row r="34" customFormat="false" ht="15" hidden="false" customHeight="false" outlineLevel="0" collapsed="false">
      <c r="A34" s="7" t="s">
        <v>142</v>
      </c>
      <c r="B34" s="8" t="s">
        <v>165</v>
      </c>
      <c r="C34" s="28" t="str">
        <f aca="false">Vārdnīca!E50</f>
        <v>Piegādātāju piegāde laikā</v>
      </c>
      <c r="D34" s="7" t="str">
        <f aca="false">Vārdnīca!R50</f>
        <v>Iepirkumu vadītājs</v>
      </c>
      <c r="E34" s="7" t="str">
        <f aca="false">Vārdnīca!K50</f>
        <v>RATIO</v>
      </c>
      <c r="F34" s="25" t="n">
        <f aca="false">IFERROR(INDEX(Rezultāti!$L$5:$L$69,MATCH(B34,Rezultāti!$A$5:$A$69,0)),"")</f>
        <v>1.00913043478261</v>
      </c>
      <c r="G34" s="26" t="str">
        <f aca="false">IFERROR(INDEX(Rezultāti!$M$5:$M$69,MATCH(B34,Rezultāti!$A$5:$A$69,0)),"")</f>
        <v>Zaļš</v>
      </c>
    </row>
    <row r="35" customFormat="false" ht="15" hidden="false" customHeight="false" outlineLevel="0" collapsed="false">
      <c r="A35" s="19" t="s">
        <v>12</v>
      </c>
      <c r="B35" s="20" t="s">
        <v>69</v>
      </c>
      <c r="C35" s="21" t="str">
        <f aca="false">Vārdnīca!E6</f>
        <v>Naudas rezerve mēnešos</v>
      </c>
      <c r="D35" s="19" t="str">
        <f aca="false">Vārdnīca!R6</f>
        <v>Īpašnieks</v>
      </c>
      <c r="E35" s="19" t="str">
        <f aca="false">Vārdnīca!K6</f>
        <v>DRIVER</v>
      </c>
      <c r="F35" s="22" t="n">
        <f aca="false">IFERROR(INDEX(Rezultāti!$L$5:$L$69,MATCH(B35,Rezultāti!$A$5:$A$69,0)),"")</f>
        <v>0.956666666666667</v>
      </c>
      <c r="G35" s="23" t="str">
        <f aca="false">IFERROR(INDEX(Rezultāti!$M$5:$M$69,MATCH(B35,Rezultāti!$A$5:$A$69,0)),"")</f>
        <v>Dzeltens</v>
      </c>
    </row>
    <row r="36" customFormat="false" ht="15" hidden="false" customHeight="false" outlineLevel="0" collapsed="false">
      <c r="A36" s="7" t="s">
        <v>14</v>
      </c>
      <c r="B36" s="8" t="s">
        <v>94</v>
      </c>
      <c r="C36" s="24" t="str">
        <f aca="false">Vārdnīca!E13</f>
        <v>Naudas konversijas cikls</v>
      </c>
      <c r="D36" s="7" t="str">
        <f aca="false">Vārdnīca!R13</f>
        <v>Finanšu direktors</v>
      </c>
      <c r="E36" s="7" t="str">
        <f aca="false">Vārdnīca!K13</f>
        <v>DRIVER</v>
      </c>
      <c r="F36" s="25" t="n">
        <f aca="false">IFERROR(INDEX(Rezultāti!$L$5:$L$69,MATCH(B36,Rezultāti!$A$5:$A$69,0)),"")</f>
        <v>0.961538461538462</v>
      </c>
      <c r="G36" s="26" t="str">
        <f aca="false">IFERROR(INDEX(Rezultāti!$M$5:$M$69,MATCH(B36,Rezultāti!$A$5:$A$69,0)),"")</f>
        <v>Dzeltens</v>
      </c>
    </row>
    <row r="37" customFormat="false" ht="15" hidden="false" customHeight="false" outlineLevel="0" collapsed="false">
      <c r="A37" s="7" t="s">
        <v>135</v>
      </c>
      <c r="B37" s="8" t="s">
        <v>166</v>
      </c>
      <c r="C37" s="27" t="str">
        <f aca="false">Vārdnīca!E24</f>
        <v>Naudas konversijas cikls (finanšu daļa)</v>
      </c>
      <c r="D37" s="7" t="str">
        <f aca="false">Vārdnīca!R24</f>
        <v>Finanšu direktors</v>
      </c>
      <c r="E37" s="7" t="str">
        <f aca="false">Vārdnīca!K24</f>
        <v>DRIVER</v>
      </c>
      <c r="F37" s="25" t="n">
        <f aca="false">IFERROR(INDEX(Rezultāti!$L$5:$L$69,MATCH(B37,Rezultāti!$A$5:$A$69,0)),"")</f>
        <v>0.980392156862745</v>
      </c>
      <c r="G37" s="26" t="str">
        <f aca="false">IFERROR(INDEX(Rezultāti!$M$5:$M$69,MATCH(B37,Rezultāti!$A$5:$A$69,0)),"")</f>
        <v>Dzeltens</v>
      </c>
    </row>
    <row r="38" customFormat="false" ht="15" hidden="false" customHeight="false" outlineLevel="0" collapsed="false">
      <c r="A38" s="7" t="s">
        <v>142</v>
      </c>
      <c r="B38" s="8" t="s">
        <v>167</v>
      </c>
      <c r="C38" s="28" t="str">
        <f aca="false">Vārdnīca!E52</f>
        <v>Krājumu dienas (DIO)</v>
      </c>
      <c r="D38" s="7" t="str">
        <f aca="false">Vārdnīca!R52</f>
        <v>Iepirkumu vadītājs</v>
      </c>
      <c r="E38" s="7" t="str">
        <f aca="false">Vārdnīca!K52</f>
        <v>RATIO</v>
      </c>
      <c r="F38" s="25" t="n">
        <f aca="false">IFERROR(INDEX(Rezultāti!$L$5:$L$69,MATCH(B38,Rezultāti!$A$5:$A$69,0)),"")</f>
        <v>1.09756097560976</v>
      </c>
      <c r="G38" s="26" t="str">
        <f aca="false">IFERROR(INDEX(Rezultāti!$M$5:$M$69,MATCH(B38,Rezultāti!$A$5:$A$69,0)),"")</f>
        <v>Zaļš</v>
      </c>
    </row>
    <row r="39" customFormat="false" ht="15" hidden="false" customHeight="false" outlineLevel="0" collapsed="false">
      <c r="A39" s="7" t="s">
        <v>142</v>
      </c>
      <c r="B39" s="8" t="s">
        <v>168</v>
      </c>
      <c r="C39" s="28" t="str">
        <f aca="false">Vārdnīca!E58</f>
        <v>Debitoru apmaksas dienas (DSO)</v>
      </c>
      <c r="D39" s="7" t="str">
        <f aca="false">Vārdnīca!R58</f>
        <v>Kredītkontrolieris</v>
      </c>
      <c r="E39" s="7" t="str">
        <f aca="false">Vārdnīca!K58</f>
        <v>RATIO</v>
      </c>
      <c r="F39" s="25" t="n">
        <f aca="false">IFERROR(INDEX(Rezultāti!$L$5:$L$69,MATCH(B39,Rezultāti!$A$5:$A$69,0)),"")</f>
        <v>1.02702702702703</v>
      </c>
      <c r="G39" s="26" t="str">
        <f aca="false">IFERROR(INDEX(Rezultāti!$M$5:$M$69,MATCH(B39,Rezultāti!$A$5:$A$69,0)),"")</f>
        <v>Zaļš</v>
      </c>
    </row>
    <row r="40" customFormat="false" ht="15" hidden="false" customHeight="false" outlineLevel="0" collapsed="false">
      <c r="A40" s="7" t="s">
        <v>142</v>
      </c>
      <c r="B40" s="8" t="s">
        <v>169</v>
      </c>
      <c r="C40" s="29" t="str">
        <f aca="false">Vārdnīca!E56</f>
        <v>Rēķini 1 dienas laikā pēc piegādes</v>
      </c>
      <c r="D40" s="7" t="str">
        <f aca="false">Vārdnīca!R56</f>
        <v>Galvenais grāmatvedis</v>
      </c>
      <c r="E40" s="7" t="str">
        <f aca="false">Vārdnīca!K56</f>
        <v>RATIO</v>
      </c>
      <c r="F40" s="25" t="n">
        <f aca="false">IFERROR(INDEX(Rezultāti!$L$5:$L$69,MATCH(B40,Rezultāti!$A$5:$A$69,0)),"")</f>
        <v>0.939183673469388</v>
      </c>
      <c r="G40" s="26" t="str">
        <f aca="false">IFERROR(INDEX(Rezultāti!$M$5:$M$69,MATCH(B40,Rezultāti!$A$5:$A$69,0)),"")</f>
        <v>Dzeltens</v>
      </c>
    </row>
    <row r="41" customFormat="false" ht="15" hidden="false" customHeight="false" outlineLevel="0" collapsed="false">
      <c r="A41" s="7" t="s">
        <v>142</v>
      </c>
      <c r="B41" s="8" t="s">
        <v>170</v>
      </c>
      <c r="C41" s="29" t="str">
        <f aca="false">Vārdnīca!E59</f>
        <v>Kavētie parādi virs 60 dienām</v>
      </c>
      <c r="D41" s="7" t="str">
        <f aca="false">Vārdnīca!R59</f>
        <v>Kredītkontrolieris</v>
      </c>
      <c r="E41" s="7" t="str">
        <f aca="false">Vārdnīca!K59</f>
        <v>RATIO</v>
      </c>
      <c r="F41" s="25" t="n">
        <f aca="false">IFERROR(INDEX(Rezultāti!$L$5:$L$69,MATCH(B41,Rezultāti!$A$5:$A$69,0)),"")</f>
        <v>0.843881856540084</v>
      </c>
      <c r="G41" s="26" t="str">
        <f aca="false">IFERROR(INDEX(Rezultāti!$M$5:$M$69,MATCH(B41,Rezultāti!$A$5:$A$69,0)),"")</f>
        <v>Sarkans</v>
      </c>
    </row>
    <row r="42" customFormat="false" ht="15" hidden="false" customHeight="false" outlineLevel="0" collapsed="false">
      <c r="A42" s="7" t="s">
        <v>144</v>
      </c>
      <c r="B42" s="8" t="s">
        <v>171</v>
      </c>
      <c r="C42" s="30" t="str">
        <f aca="false">Vārdnīca!E69</f>
        <v>Atgādinājumi nosūtīti laikā</v>
      </c>
      <c r="D42" s="7" t="str">
        <f aca="false">Vārdnīca!R69</f>
        <v>Kredītkontrolieris</v>
      </c>
      <c r="E42" s="7" t="str">
        <f aca="false">Vārdnīca!K69</f>
        <v>RATIO</v>
      </c>
      <c r="F42" s="25" t="n">
        <f aca="false">IFERROR(INDEX(Rezultāti!$L$5:$L$69,MATCH(B42,Rezultāti!$A$5:$A$69,0)),"")</f>
        <v>1.02122448979592</v>
      </c>
      <c r="G42" s="26" t="str">
        <f aca="false">IFERROR(INDEX(Rezultāti!$M$5:$M$69,MATCH(B42,Rezultāti!$A$5:$A$69,0)),"")</f>
        <v>Zaļš</v>
      </c>
    </row>
    <row r="43" customFormat="false" ht="15" hidden="false" customHeight="false" outlineLevel="0" collapsed="false">
      <c r="A43" s="7" t="s">
        <v>135</v>
      </c>
      <c r="B43" s="8" t="s">
        <v>172</v>
      </c>
      <c r="C43" s="24" t="str">
        <f aca="false">Vārdnīca!E25</f>
        <v>13 nedēļu naudas prognozes precizitāte</v>
      </c>
      <c r="D43" s="7" t="str">
        <f aca="false">Vārdnīca!R25</f>
        <v>Finanšu direktors</v>
      </c>
      <c r="E43" s="7" t="str">
        <f aca="false">Vārdnīca!K25</f>
        <v>DRIVER</v>
      </c>
      <c r="F43" s="25" t="n">
        <f aca="false">IFERROR(INDEX(Rezultāti!$L$5:$L$69,MATCH(B43,Rezultāti!$A$5:$A$69,0)),"")</f>
        <v>1.02652631578947</v>
      </c>
      <c r="G43" s="26" t="str">
        <f aca="false">IFERROR(INDEX(Rezultāti!$M$5:$M$69,MATCH(B43,Rezultāti!$A$5:$A$69,0)),"")</f>
        <v>Zaļš</v>
      </c>
    </row>
    <row r="44" customFormat="false" ht="15" hidden="false" customHeight="false" outlineLevel="0" collapsed="false">
      <c r="A44" s="7" t="s">
        <v>142</v>
      </c>
      <c r="B44" s="8" t="s">
        <v>173</v>
      </c>
      <c r="C44" s="27" t="str">
        <f aca="false">Vārdnīca!E55</f>
        <v>Mēneša slēgšanas laiks</v>
      </c>
      <c r="D44" s="7" t="str">
        <f aca="false">Vārdnīca!R55</f>
        <v>Galvenais grāmatvedis</v>
      </c>
      <c r="E44" s="7" t="str">
        <f aca="false">Vārdnīca!K55</f>
        <v>DRIVER</v>
      </c>
      <c r="F44" s="25" t="n">
        <f aca="false">IFERROR(INDEX(Rezultāti!$L$5:$L$69,MATCH(B44,Rezultāti!$A$5:$A$69,0)),"")</f>
        <v>1.5</v>
      </c>
      <c r="G44" s="26" t="str">
        <f aca="false">IFERROR(INDEX(Rezultāti!$M$5:$M$69,MATCH(B44,Rezultāti!$A$5:$A$69,0)),"")</f>
        <v>Zaļš</v>
      </c>
    </row>
    <row r="45" customFormat="false" ht="15" hidden="false" customHeight="false" outlineLevel="0" collapsed="false">
      <c r="A45" s="19" t="s">
        <v>12</v>
      </c>
      <c r="B45" s="20" t="s">
        <v>73</v>
      </c>
      <c r="C45" s="21" t="str">
        <f aca="false">Vārdnīca!E7</f>
        <v>Īpašnieka stundas operatīvajā darbā</v>
      </c>
      <c r="D45" s="19" t="str">
        <f aca="false">Vārdnīca!R7</f>
        <v>Īpašnieks</v>
      </c>
      <c r="E45" s="19" t="str">
        <f aca="false">Vārdnīca!K7</f>
        <v>DRIVER</v>
      </c>
      <c r="F45" s="22" t="n">
        <f aca="false">IFERROR(INDEX(Rezultāti!$L$5:$L$69,MATCH(B45,Rezultāti!$A$5:$A$69,0)),"")</f>
        <v>0.833333333333333</v>
      </c>
      <c r="G45" s="23" t="str">
        <f aca="false">IFERROR(INDEX(Rezultāti!$M$5:$M$69,MATCH(B45,Rezultāti!$A$5:$A$69,0)),"")</f>
        <v>Sarkans</v>
      </c>
    </row>
    <row r="46" customFormat="false" ht="15" hidden="false" customHeight="false" outlineLevel="0" collapsed="false">
      <c r="A46" s="7" t="s">
        <v>14</v>
      </c>
      <c r="B46" s="8" t="s">
        <v>123</v>
      </c>
      <c r="C46" s="24" t="str">
        <f aca="false">Vārdnīca!E16</f>
        <v>Brīvprātīgā darbinieku mainība (12 mēneši)</v>
      </c>
      <c r="D46" s="7" t="str">
        <f aca="false">Vārdnīca!R16</f>
        <v>Valdes loceklis</v>
      </c>
      <c r="E46" s="7" t="str">
        <f aca="false">Vārdnīca!K16</f>
        <v>RATIO</v>
      </c>
      <c r="F46" s="25" t="n">
        <f aca="false">IFERROR(INDEX(Rezultāti!$L$5:$L$69,MATCH(B46,Rezultāti!$A$5:$A$69,0)),"")</f>
        <v>1.07816711590296</v>
      </c>
      <c r="G46" s="26" t="str">
        <f aca="false">IFERROR(INDEX(Rezultāti!$M$5:$M$69,MATCH(B46,Rezultāti!$A$5:$A$69,0)),"")</f>
        <v>Zaļš</v>
      </c>
    </row>
    <row r="47" customFormat="false" ht="15" hidden="false" customHeight="false" outlineLevel="0" collapsed="false">
      <c r="A47" s="7" t="s">
        <v>135</v>
      </c>
      <c r="B47" s="8" t="s">
        <v>174</v>
      </c>
      <c r="C47" s="27" t="str">
        <f aca="false">Vārdnīca!E26</f>
        <v>Brīvprātīgā mainība (12 mēneši)</v>
      </c>
      <c r="D47" s="7" t="str">
        <f aca="false">Vārdnīca!R26</f>
        <v>Personāla vadītājs</v>
      </c>
      <c r="E47" s="7" t="str">
        <f aca="false">Vārdnīca!K26</f>
        <v>RATIO</v>
      </c>
      <c r="F47" s="25" t="n">
        <f aca="false">IFERROR(INDEX(Rezultāti!$L$5:$L$69,MATCH(B47,Rezultāti!$A$5:$A$69,0)),"")</f>
        <v>1.17531831537708</v>
      </c>
      <c r="G47" s="26" t="str">
        <f aca="false">IFERROR(INDEX(Rezultāti!$M$5:$M$69,MATCH(B47,Rezultāti!$A$5:$A$69,0)),"")</f>
        <v>Zaļš</v>
      </c>
    </row>
    <row r="48" customFormat="false" ht="15" hidden="false" customHeight="false" outlineLevel="0" collapsed="false">
      <c r="A48" s="7" t="s">
        <v>138</v>
      </c>
      <c r="B48" s="8" t="s">
        <v>175</v>
      </c>
      <c r="C48" s="28" t="str">
        <f aca="false">Vārdnīca!E36</f>
        <v>Agrīnā mainība</v>
      </c>
      <c r="D48" s="7" t="str">
        <f aca="false">Vārdnīca!R36</f>
        <v>Personāla vadītājs</v>
      </c>
      <c r="E48" s="7" t="str">
        <f aca="false">Vārdnīca!K36</f>
        <v>RATIO</v>
      </c>
      <c r="F48" s="25" t="n">
        <f aca="false">IFERROR(INDEX(Rezultāti!$L$5:$L$69,MATCH(B48,Rezultāti!$A$5:$A$69,0)),"")</f>
        <v>0.671591672263264</v>
      </c>
      <c r="G48" s="26" t="str">
        <f aca="false">IFERROR(INDEX(Rezultāti!$M$5:$M$69,MATCH(B48,Rezultāti!$A$5:$A$69,0)),"")</f>
        <v>Sarkans</v>
      </c>
    </row>
    <row r="49" customFormat="false" ht="15" hidden="false" customHeight="false" outlineLevel="0" collapsed="false">
      <c r="A49" s="7" t="s">
        <v>138</v>
      </c>
      <c r="B49" s="8" t="s">
        <v>176</v>
      </c>
      <c r="C49" s="28" t="str">
        <f aca="false">Vārdnīca!E38</f>
        <v>Apmācību stundas uz darbinieku</v>
      </c>
      <c r="D49" s="7" t="str">
        <f aca="false">Vārdnīca!R38</f>
        <v>Personāla vadītājs</v>
      </c>
      <c r="E49" s="7" t="str">
        <f aca="false">Vārdnīca!K38</f>
        <v>RATIO</v>
      </c>
      <c r="F49" s="25" t="n">
        <f aca="false">IFERROR(INDEX(Rezultāti!$L$5:$L$69,MATCH(B49,Rezultāti!$A$5:$A$69,0)),"")</f>
        <v>1.09875</v>
      </c>
      <c r="G49" s="26" t="str">
        <f aca="false">IFERROR(INDEX(Rezultāti!$M$5:$M$69,MATCH(B49,Rezultāti!$A$5:$A$69,0)),"")</f>
        <v>Zaļš</v>
      </c>
    </row>
    <row r="50" customFormat="false" ht="15" hidden="false" customHeight="false" outlineLevel="0" collapsed="false">
      <c r="A50" s="7" t="s">
        <v>14</v>
      </c>
      <c r="B50" s="8" t="s">
        <v>127</v>
      </c>
      <c r="C50" s="24" t="str">
        <f aca="false">Vārdnīca!E18</f>
        <v>Deleģēto lēmumu daļa</v>
      </c>
      <c r="D50" s="7" t="str">
        <f aca="false">Vārdnīca!R18</f>
        <v>Valdes loceklis</v>
      </c>
      <c r="E50" s="7" t="str">
        <f aca="false">Vārdnīca!K18</f>
        <v>RATIO</v>
      </c>
      <c r="F50" s="25" t="n">
        <f aca="false">IFERROR(INDEX(Rezultāti!$L$5:$L$69,MATCH(B50,Rezultāti!$A$5:$A$69,0)),"")</f>
        <v>1.13733333333333</v>
      </c>
      <c r="G50" s="26" t="str">
        <f aca="false">IFERROR(INDEX(Rezultāti!$M$5:$M$69,MATCH(B50,Rezultāti!$A$5:$A$69,0)),"")</f>
        <v>Zaļš</v>
      </c>
    </row>
    <row r="51" customFormat="false" ht="15" hidden="false" customHeight="false" outlineLevel="0" collapsed="false">
      <c r="A51" s="7" t="s">
        <v>135</v>
      </c>
      <c r="B51" s="8" t="s">
        <v>177</v>
      </c>
      <c r="C51" s="27" t="str">
        <f aca="false">Vārdnīca!E28</f>
        <v>Laikā pabeigtās snieguma sarunas</v>
      </c>
      <c r="D51" s="7" t="str">
        <f aca="false">Vārdnīca!R28</f>
        <v>Personāla vadītājs</v>
      </c>
      <c r="E51" s="7" t="str">
        <f aca="false">Vārdnīca!K28</f>
        <v>RATIO</v>
      </c>
      <c r="F51" s="25" t="n">
        <f aca="false">IFERROR(INDEX(Rezultāti!$L$5:$L$69,MATCH(B51,Rezultāti!$A$5:$A$69,0)),"")</f>
        <v>1.01294736842105</v>
      </c>
      <c r="G51" s="26" t="str">
        <f aca="false">IFERROR(INDEX(Rezultāti!$M$5:$M$69,MATCH(B51,Rezultāti!$A$5:$A$69,0)),"")</f>
        <v>Zaļš</v>
      </c>
    </row>
    <row r="52" customFormat="false" ht="15" hidden="false" customHeight="false" outlineLevel="0" collapsed="false">
      <c r="A52" s="7" t="s">
        <v>135</v>
      </c>
      <c r="B52" s="8" t="s">
        <v>178</v>
      </c>
      <c r="C52" s="27" t="str">
        <f aca="false">Vārdnīca!E29</f>
        <v>Stratēģiskās iniciatīvas plānā</v>
      </c>
      <c r="D52" s="7" t="str">
        <f aca="false">Vārdnīca!R29</f>
        <v>Valdes loceklis</v>
      </c>
      <c r="E52" s="7" t="str">
        <f aca="false">Vārdnīca!K29</f>
        <v>RATIO</v>
      </c>
      <c r="F52" s="25" t="n">
        <f aca="false">IFERROR(INDEX(Rezultāti!$L$5:$L$69,MATCH(B52,Rezultāti!$A$5:$A$69,0)),"")</f>
        <v>1.106125</v>
      </c>
      <c r="G52" s="26" t="str">
        <f aca="false">IFERROR(INDEX(Rezultāti!$M$5:$M$69,MATCH(B52,Rezultāti!$A$5:$A$69,0)),"")</f>
        <v>Zaļš</v>
      </c>
    </row>
    <row r="53" customFormat="false" ht="15" hidden="false" customHeight="false" outlineLevel="0" collapsed="false">
      <c r="A53" s="7" t="s">
        <v>135</v>
      </c>
      <c r="B53" s="8" t="s">
        <v>179</v>
      </c>
      <c r="C53" s="27" t="str">
        <f aca="false">Vārdnīca!E30</f>
        <v>Dokumentēti pamatprocesi</v>
      </c>
      <c r="D53" s="7" t="str">
        <f aca="false">Vārdnīca!R30</f>
        <v>Valdes loceklis</v>
      </c>
      <c r="E53" s="7" t="str">
        <f aca="false">Vārdnīca!K30</f>
        <v>RATIO</v>
      </c>
      <c r="F53" s="25" t="n">
        <f aca="false">IFERROR(INDEX(Rezultāti!$L$5:$L$69,MATCH(B53,Rezultāti!$A$5:$A$69,0)),"")</f>
        <v>1.06925</v>
      </c>
      <c r="G53" s="26" t="str">
        <f aca="false">IFERROR(INDEX(Rezultāti!$M$5:$M$69,MATCH(B53,Rezultāti!$A$5:$A$69,0)),"")</f>
        <v>Zaļš</v>
      </c>
    </row>
    <row r="54" customFormat="false" ht="15" hidden="false" customHeight="false" outlineLevel="0" collapsed="false">
      <c r="A54" s="19" t="s">
        <v>12</v>
      </c>
      <c r="B54" s="20" t="s">
        <v>77</v>
      </c>
      <c r="C54" s="21" t="str">
        <f aca="false">Vārdnīca!E8</f>
        <v>EBITDA gadā</v>
      </c>
      <c r="D54" s="19" t="str">
        <f aca="false">Vārdnīca!R8</f>
        <v>Īpašnieks</v>
      </c>
      <c r="E54" s="19" t="str">
        <f aca="false">Vārdnīca!K8</f>
        <v>SUM</v>
      </c>
      <c r="F54" s="22" t="n">
        <f aca="false">IFERROR(INDEX(Rezultāti!$L$5:$L$69,MATCH(B54,Rezultāti!$A$5:$A$69,0)),"")</f>
        <v>0.943371794871795</v>
      </c>
      <c r="G54" s="23" t="str">
        <f aca="false">IFERROR(INDEX(Rezultāti!$M$5:$M$69,MATCH(B54,Rezultāti!$A$5:$A$69,0)),"")</f>
        <v>Dzeltens</v>
      </c>
    </row>
    <row r="55" customFormat="false" ht="15" hidden="false" customHeight="false" outlineLevel="0" collapsed="false">
      <c r="A55" s="7" t="s">
        <v>14</v>
      </c>
      <c r="B55" s="8" t="s">
        <v>117</v>
      </c>
      <c r="C55" s="24" t="str">
        <f aca="false">Vārdnīca!E12</f>
        <v>EBITDA marža</v>
      </c>
      <c r="D55" s="7" t="str">
        <f aca="false">Vārdnīca!R12</f>
        <v>Valdes loceklis</v>
      </c>
      <c r="E55" s="7" t="str">
        <f aca="false">Vārdnīca!K12</f>
        <v>RATIO</v>
      </c>
      <c r="F55" s="25" t="n">
        <f aca="false">IFERROR(INDEX(Rezultāti!$L$5:$L$69,MATCH(B55,Rezultāti!$A$5:$A$69,0)),"")</f>
        <v>1.03578947368421</v>
      </c>
      <c r="G55" s="26" t="str">
        <f aca="false">IFERROR(INDEX(Rezultāti!$M$5:$M$69,MATCH(B55,Rezultāti!$A$5:$A$69,0)),"")</f>
        <v>Zaļš</v>
      </c>
    </row>
    <row r="56" customFormat="false" ht="15" hidden="false" customHeight="false" outlineLevel="0" collapsed="false">
      <c r="A56" s="7" t="s">
        <v>142</v>
      </c>
      <c r="B56" s="8" t="s">
        <v>180</v>
      </c>
      <c r="C56" s="27" t="str">
        <f aca="false">Vārdnīca!E57</f>
        <v>Izskaidrotās budžeta novirzes</v>
      </c>
      <c r="D56" s="7" t="str">
        <f aca="false">Vārdnīca!R57</f>
        <v>Kontrolieris</v>
      </c>
      <c r="E56" s="7" t="str">
        <f aca="false">Vārdnīca!K57</f>
        <v>RATIO</v>
      </c>
      <c r="F56" s="25" t="n">
        <f aca="false">IFERROR(INDEX(Rezultāti!$L$5:$L$69,MATCH(B56,Rezultāti!$A$5:$A$69,0)),"")</f>
        <v>0.8381</v>
      </c>
      <c r="G56" s="26" t="str">
        <f aca="false">IFERROR(INDEX(Rezultāti!$M$5:$M$69,MATCH(B56,Rezultāti!$A$5:$A$69,0)),"")</f>
        <v>Sarkans</v>
      </c>
    </row>
    <row r="57" customFormat="false" ht="15" hidden="false" customHeight="false" outlineLevel="0" collapsed="false">
      <c r="A57" s="7" t="s">
        <v>14</v>
      </c>
      <c r="B57" s="8" t="s">
        <v>125</v>
      </c>
      <c r="C57" s="24" t="str">
        <f aca="false">Vārdnīca!E17</f>
        <v>Apgrozījums uz darbinieku mēnesī</v>
      </c>
      <c r="D57" s="7" t="str">
        <f aca="false">Vārdnīca!R17</f>
        <v>Valdes loceklis</v>
      </c>
      <c r="E57" s="7" t="str">
        <f aca="false">Vārdnīca!K17</f>
        <v>RATIO</v>
      </c>
      <c r="F57" s="25" t="n">
        <f aca="false">IFERROR(INDEX(Rezultāti!$L$5:$L$69,MATCH(B57,Rezultāti!$A$5:$A$69,0)),"")</f>
        <v>0.990857142857143</v>
      </c>
      <c r="G57" s="26" t="str">
        <f aca="false">IFERROR(INDEX(Rezultāti!$M$5:$M$69,MATCH(B57,Rezultāti!$A$5:$A$69,0)),"")</f>
        <v>Dzeltens</v>
      </c>
    </row>
    <row r="58" customFormat="false" ht="15" hidden="false" customHeight="false" outlineLevel="0" collapsed="false">
      <c r="A58" s="7" t="s">
        <v>135</v>
      </c>
      <c r="B58" s="8" t="s">
        <v>181</v>
      </c>
      <c r="C58" s="27" t="str">
        <f aca="false">Vārdnīca!E27</f>
        <v>Vakances aizpildīšanas laiks</v>
      </c>
      <c r="D58" s="7" t="str">
        <f aca="false">Vārdnīca!R27</f>
        <v>Personāla vadītājs</v>
      </c>
      <c r="E58" s="7" t="str">
        <f aca="false">Vārdnīca!K27</f>
        <v>DRIVER</v>
      </c>
      <c r="F58" s="25" t="n">
        <f aca="false">IFERROR(INDEX(Rezultāti!$L$5:$L$69,MATCH(B58,Rezultāti!$A$5:$A$69,0)),"")</f>
        <v>1.15384615384615</v>
      </c>
      <c r="G58" s="26" t="str">
        <f aca="false">IFERROR(INDEX(Rezultāti!$M$5:$M$69,MATCH(B58,Rezultāti!$A$5:$A$69,0)),"")</f>
        <v>Zaļš</v>
      </c>
    </row>
    <row r="59" customFormat="false" ht="15" hidden="false" customHeight="false" outlineLevel="0" collapsed="false">
      <c r="A59" s="7" t="s">
        <v>138</v>
      </c>
      <c r="B59" s="8" t="s">
        <v>182</v>
      </c>
      <c r="C59" s="27" t="str">
        <f aca="false">Vārdnīca!E37</f>
        <v>Prombūtnes līmenis</v>
      </c>
      <c r="D59" s="7" t="str">
        <f aca="false">Vārdnīca!R37</f>
        <v>Personāla vadītājs</v>
      </c>
      <c r="E59" s="7" t="str">
        <f aca="false">Vārdnīca!K37</f>
        <v>RATIO</v>
      </c>
      <c r="F59" s="25" t="n">
        <f aca="false">IFERROR(INDEX(Rezultāti!$L$5:$L$69,MATCH(B59,Rezultāti!$A$5:$A$69,0)),"")</f>
        <v>1.01744186046512</v>
      </c>
      <c r="G59" s="26" t="str">
        <f aca="false">IFERROR(INDEX(Rezultāti!$M$5:$M$69,MATCH(B59,Rezultāti!$A$5:$A$69,0)),"")</f>
        <v>Zaļš</v>
      </c>
    </row>
    <row r="60" customFormat="false" ht="15" hidden="false" customHeight="false" outlineLevel="0" collapsed="false">
      <c r="A60" s="7" t="s">
        <v>138</v>
      </c>
      <c r="B60" s="8" t="s">
        <v>183</v>
      </c>
      <c r="C60" s="27" t="str">
        <f aca="false">Vārdnīca!E40</f>
        <v>IT pieprasījumi SLA laikā</v>
      </c>
      <c r="D60" s="7" t="str">
        <f aca="false">Vārdnīca!R40</f>
        <v>IT vadītājs</v>
      </c>
      <c r="E60" s="7" t="str">
        <f aca="false">Vārdnīca!K40</f>
        <v>RATIO</v>
      </c>
      <c r="F60" s="25" t="n">
        <f aca="false">IFERROR(INDEX(Rezultāti!$L$5:$L$69,MATCH(B60,Rezultāti!$A$5:$A$69,0)),"")</f>
        <v>1.03739130434783</v>
      </c>
      <c r="G60" s="26" t="str">
        <f aca="false">IFERROR(INDEX(Rezultāti!$M$5:$M$69,MATCH(B60,Rezultāti!$A$5:$A$69,0)),"")</f>
        <v>Zaļš</v>
      </c>
    </row>
    <row r="61" customFormat="false" ht="15" hidden="false" customHeight="false" outlineLevel="0" collapsed="false">
      <c r="A61" s="19" t="s">
        <v>12</v>
      </c>
      <c r="B61" s="20" t="s">
        <v>81</v>
      </c>
      <c r="C61" s="21" t="str">
        <f aca="false">Vārdnīca!E9</f>
        <v>Piecu lielāko klientu daļa apgrozījumā</v>
      </c>
      <c r="D61" s="19" t="str">
        <f aca="false">Vārdnīca!R9</f>
        <v>Īpašnieks</v>
      </c>
      <c r="E61" s="19" t="str">
        <f aca="false">Vārdnīca!K9</f>
        <v>RATIO</v>
      </c>
      <c r="F61" s="22" t="n">
        <f aca="false">IFERROR(INDEX(Rezultāti!$L$5:$L$69,MATCH(B61,Rezultāti!$A$5:$A$69,0)),"")</f>
        <v>0.984736582964057</v>
      </c>
      <c r="G61" s="23" t="str">
        <f aca="false">IFERROR(INDEX(Rezultāti!$M$5:$M$69,MATCH(B61,Rezultāti!$A$5:$A$69,0)),"")</f>
        <v>Dzeltens</v>
      </c>
    </row>
    <row r="62" customFormat="false" ht="15" hidden="false" customHeight="false" outlineLevel="0" collapsed="false">
      <c r="A62" s="7" t="s">
        <v>14</v>
      </c>
      <c r="B62" s="8" t="s">
        <v>121</v>
      </c>
      <c r="C62" s="24" t="str">
        <f aca="false">Vārdnīca!E15</f>
        <v>Klientu noturēšana</v>
      </c>
      <c r="D62" s="7" t="str">
        <f aca="false">Vārdnīca!R15</f>
        <v>Valdes loceklis</v>
      </c>
      <c r="E62" s="7" t="str">
        <f aca="false">Vārdnīca!K15</f>
        <v>RATIO</v>
      </c>
      <c r="F62" s="25" t="n">
        <f aca="false">IFERROR(INDEX(Rezultāti!$L$5:$L$69,MATCH(B62,Rezultāti!$A$5:$A$69,0)),"")</f>
        <v>1.021</v>
      </c>
      <c r="G62" s="26" t="str">
        <f aca="false">IFERROR(INDEX(Rezultāti!$M$5:$M$69,MATCH(B62,Rezultāti!$A$5:$A$69,0)),"")</f>
        <v>Zaļš</v>
      </c>
    </row>
    <row r="63" customFormat="false" ht="15" hidden="false" customHeight="false" outlineLevel="0" collapsed="false">
      <c r="A63" s="7" t="s">
        <v>138</v>
      </c>
      <c r="B63" s="8" t="s">
        <v>184</v>
      </c>
      <c r="C63" s="27" t="str">
        <f aca="false">Vārdnīca!E34</f>
        <v>Atrisināts pirmajā saskarē</v>
      </c>
      <c r="D63" s="7" t="str">
        <f aca="false">Vārdnīca!R34</f>
        <v>Klientu apkalpošanas vadītājs</v>
      </c>
      <c r="E63" s="7" t="str">
        <f aca="false">Vārdnīca!K34</f>
        <v>RATIO</v>
      </c>
      <c r="F63" s="25" t="n">
        <f aca="false">IFERROR(INDEX(Rezultāti!$L$5:$L$69,MATCH(B63,Rezultāti!$A$5:$A$69,0)),"")</f>
        <v>1.02573333333333</v>
      </c>
      <c r="G63" s="26" t="str">
        <f aca="false">IFERROR(INDEX(Rezultāti!$M$5:$M$69,MATCH(B63,Rezultāti!$A$5:$A$69,0)),"")</f>
        <v>Zaļš</v>
      </c>
    </row>
    <row r="64" customFormat="false" ht="15" hidden="false" customHeight="false" outlineLevel="0" collapsed="false">
      <c r="A64" s="7" t="s">
        <v>144</v>
      </c>
      <c r="B64" s="8" t="s">
        <v>185</v>
      </c>
      <c r="C64" s="28" t="str">
        <f aca="false">Vārdnīca!E68</f>
        <v>Atkārtoti atvērtie pieprasījumi (pretrādītājs)</v>
      </c>
      <c r="D64" s="7" t="str">
        <f aca="false">Vārdnīca!R68</f>
        <v>Klientu apkalpošanas speciālists</v>
      </c>
      <c r="E64" s="7" t="str">
        <f aca="false">Vārdnīca!K68</f>
        <v>RATIO</v>
      </c>
      <c r="F64" s="25" t="n">
        <f aca="false">IFERROR(INDEX(Rezultāti!$L$5:$L$69,MATCH(B64,Rezultāti!$A$5:$A$69,0)),"")</f>
        <v>1.08108108108108</v>
      </c>
      <c r="G64" s="26" t="str">
        <f aca="false">IFERROR(INDEX(Rezultāti!$M$5:$M$69,MATCH(B64,Rezultāti!$A$5:$A$69,0)),"")</f>
        <v>Zaļš</v>
      </c>
    </row>
    <row r="65" customFormat="false" ht="15" hidden="false" customHeight="false" outlineLevel="0" collapsed="false">
      <c r="A65" s="7" t="s">
        <v>138</v>
      </c>
      <c r="B65" s="8" t="s">
        <v>186</v>
      </c>
      <c r="C65" s="27" t="str">
        <f aca="false">Vārdnīca!E35</f>
        <v>Klientu apmierinātība (CSAT)</v>
      </c>
      <c r="D65" s="7" t="str">
        <f aca="false">Vārdnīca!R35</f>
        <v>Klientu apkalpošanas vadītājs</v>
      </c>
      <c r="E65" s="7" t="str">
        <f aca="false">Vārdnīca!K35</f>
        <v>WAVG</v>
      </c>
      <c r="F65" s="25" t="n">
        <f aca="false">IFERROR(INDEX(Rezultāti!$L$5:$L$69,MATCH(B65,Rezultāti!$A$5:$A$69,0)),"")</f>
        <v>1.01577777777778</v>
      </c>
      <c r="G65" s="26" t="str">
        <f aca="false">IFERROR(INDEX(Rezultāti!$M$5:$M$69,MATCH(B65,Rezultāti!$A$5:$A$69,0)),"")</f>
        <v>Zaļš</v>
      </c>
    </row>
    <row r="66" customFormat="false" ht="23.85" hidden="false" customHeight="false" outlineLevel="0" collapsed="false">
      <c r="A66" s="7" t="s">
        <v>140</v>
      </c>
      <c r="B66" s="8" t="s">
        <v>187</v>
      </c>
      <c r="C66" s="28" t="str">
        <f aca="false">Vārdnīca!E63</f>
        <v>Atbildes SLA laikā</v>
      </c>
      <c r="D66" s="7" t="str">
        <f aca="false">Vārdnīca!R63</f>
        <v>Klientu apkalpošanas komandas vadītājs</v>
      </c>
      <c r="E66" s="7" t="str">
        <f aca="false">Vārdnīca!K63</f>
        <v>RATIO</v>
      </c>
      <c r="F66" s="25" t="n">
        <f aca="false">IFERROR(INDEX(Rezultāti!$L$5:$L$69,MATCH(B66,Rezultāti!$A$5:$A$69,0)),"")</f>
        <v>0.989789473684211</v>
      </c>
      <c r="G66" s="26" t="str">
        <f aca="false">IFERROR(INDEX(Rezultāti!$M$5:$M$69,MATCH(B66,Rezultāti!$A$5:$A$69,0)),"")</f>
        <v>Dzeltens</v>
      </c>
    </row>
    <row r="67" customFormat="false" ht="15" hidden="false" customHeight="false" outlineLevel="0" collapsed="false">
      <c r="A67" s="7" t="s">
        <v>142</v>
      </c>
      <c r="B67" s="8" t="s">
        <v>188</v>
      </c>
      <c r="C67" s="27" t="str">
        <f aca="false">Vārdnīca!E44</f>
        <v>Galveno klientu apgrozījuma noturēšana</v>
      </c>
      <c r="D67" s="7" t="str">
        <f aca="false">Vārdnīca!R44</f>
        <v>Galveno klientu vadītājs</v>
      </c>
      <c r="E67" s="7" t="str">
        <f aca="false">Vārdnīca!K44</f>
        <v>RATIO</v>
      </c>
      <c r="F67" s="25" t="n">
        <f aca="false">IFERROR(INDEX(Rezultāti!$L$5:$L$69,MATCH(B67,Rezultāti!$A$5:$A$69,0)),"")</f>
        <v>1.03058823529412</v>
      </c>
      <c r="G67" s="26" t="str">
        <f aca="false">IFERROR(INDEX(Rezultāti!$M$5:$M$69,MATCH(B67,Rezultāti!$A$5:$A$69,0)),"")</f>
        <v>Zaļš</v>
      </c>
    </row>
    <row r="68" customFormat="false" ht="15" hidden="false" customHeight="false" outlineLevel="0" collapsed="false">
      <c r="A68" s="7" t="s">
        <v>142</v>
      </c>
      <c r="B68" s="8" t="s">
        <v>189</v>
      </c>
      <c r="C68" s="27" t="str">
        <f aca="false">Vārdnīca!E54</f>
        <v>Pamatoto sūdzību īpatsvars</v>
      </c>
      <c r="D68" s="7" t="str">
        <f aca="false">Vārdnīca!R54</f>
        <v>Kvalitātes vadītājs</v>
      </c>
      <c r="E68" s="7" t="str">
        <f aca="false">Vārdnīca!K54</f>
        <v>RATIO</v>
      </c>
      <c r="F68" s="25" t="n">
        <f aca="false">IFERROR(INDEX(Rezultāti!$L$5:$L$69,MATCH(B68,Rezultāti!$A$5:$A$69,0)),"")</f>
        <v>1.05263157894737</v>
      </c>
      <c r="G68" s="26" t="str">
        <f aca="false">IFERROR(INDEX(Rezultāti!$M$5:$M$69,MATCH(B68,Rezultāti!$A$5:$A$69,0)),"")</f>
        <v>Zaļš</v>
      </c>
    </row>
    <row r="69" customFormat="false" ht="15" hidden="false" customHeight="false" outlineLevel="0" collapsed="false">
      <c r="A69" s="7" t="s">
        <v>138</v>
      </c>
      <c r="B69" s="8" t="s">
        <v>190</v>
      </c>
      <c r="C69" s="24" t="str">
        <f aca="false">Vārdnīca!E41</f>
        <v>Veiksmīgi rezerves kopiju atjaunošanas testi</v>
      </c>
      <c r="D69" s="7" t="str">
        <f aca="false">Vārdnīca!R41</f>
        <v>IT vadītājs</v>
      </c>
      <c r="E69" s="7" t="str">
        <f aca="false">Vārdnīca!K41</f>
        <v>RATIO</v>
      </c>
      <c r="F69" s="25" t="n">
        <f aca="false">IFERROR(INDEX(Rezultāti!$L$5:$L$69,MATCH(B69,Rezultāti!$A$5:$A$69,0)),"")</f>
        <v>0.8557</v>
      </c>
      <c r="G69" s="26" t="str">
        <f aca="false">IFERROR(INDEX(Rezultāti!$M$5:$M$69,MATCH(B69,Rezultāti!$A$5:$A$69,0)),"")</f>
        <v>Sarkans</v>
      </c>
    </row>
  </sheetData>
  <conditionalFormatting sqref="G5:G69">
    <cfRule type="expression" priority="2" aboveAverage="0" equalAverage="0" bottom="0" percent="0" rank="0" text="" dxfId="0">
      <formula>G5="Zaļš"</formula>
    </cfRule>
    <cfRule type="expression" priority="3" aboveAverage="0" equalAverage="0" bottom="0" percent="0" rank="0" text="" dxfId="1">
      <formula>G5="Dzeltens"</formula>
    </cfRule>
    <cfRule type="expression" priority="4" aboveAverage="0" equalAverage="0" bottom="0" percent="0" rank="0" text="" dxfId="2">
      <formula>G5="Sarkans"</formula>
    </cfRule>
    <cfRule type="expression" priority="5" aboveAverage="0" equalAverage="0" bottom="0" percent="0" rank="0" text="" dxfId="3">
      <formula>G5="Nav datu"</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0312F"/>
    <pageSetUpPr fitToPage="true"/>
  </sheetPr>
  <dimension ref="A1:AA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4" topLeftCell="F5" activePane="bottomRight" state="frozen"/>
      <selection pane="topLeft" activeCell="A1" activeCellId="0" sqref="A1"/>
      <selection pane="topRight" activeCell="F1" activeCellId="0" sqref="F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8"/>
    <col collapsed="false" customWidth="true" hidden="false" outlineLevel="0" max="3" min="3" style="0" width="14"/>
    <col collapsed="false" customWidth="true" hidden="false" outlineLevel="0" max="4" min="4" style="0" width="24"/>
    <col collapsed="false" customWidth="true" hidden="false" outlineLevel="0" max="5" min="5" style="0" width="32"/>
    <col collapsed="false" customWidth="true" hidden="false" outlineLevel="0" max="6" min="6" style="0" width="9"/>
    <col collapsed="false" customWidth="true" hidden="false" outlineLevel="0" max="7" min="7" style="0" width="46"/>
    <col collapsed="false" customWidth="true" hidden="false" outlineLevel="0" max="9" min="8" style="0" width="10"/>
    <col collapsed="false" customWidth="true" hidden="false" outlineLevel="0" max="11" min="10" style="0" width="11"/>
    <col collapsed="false" customWidth="true" hidden="false" outlineLevel="0" max="12" min="12" style="0" width="12"/>
    <col collapsed="false" customWidth="true" hidden="false" outlineLevel="0" max="13" min="13" style="0" width="10"/>
    <col collapsed="false" customWidth="true" hidden="false" outlineLevel="0" max="14" min="14" style="0" width="30"/>
    <col collapsed="false" customWidth="true" hidden="false" outlineLevel="0" max="15" min="15" style="0" width="22"/>
    <col collapsed="false" customWidth="true" hidden="false" outlineLevel="0" max="16" min="16" style="0" width="11"/>
    <col collapsed="false" customWidth="true" hidden="false" outlineLevel="0" max="17" min="17" style="0" width="22"/>
    <col collapsed="false" customWidth="true" hidden="false" outlineLevel="0" max="18" min="18" style="0" width="24"/>
    <col collapsed="false" customWidth="true" hidden="false" outlineLevel="0" max="19" min="19" style="0" width="22"/>
    <col collapsed="false" customWidth="true" hidden="false" outlineLevel="0" max="21" min="20" style="0" width="12"/>
    <col collapsed="false" customWidth="true" hidden="false" outlineLevel="0" max="23" min="22" style="0" width="10"/>
    <col collapsed="false" customWidth="true" hidden="false" outlineLevel="0" max="24" min="24" style="0" width="30"/>
    <col collapsed="false" customWidth="true" hidden="false" outlineLevel="0" max="25" min="25" style="0" width="20"/>
    <col collapsed="false" customWidth="true" hidden="false" outlineLevel="0" max="26" min="26" style="0" width="28"/>
    <col collapsed="false" customWidth="true" hidden="false" outlineLevel="0" max="27" min="27" style="0" width="22"/>
  </cols>
  <sheetData>
    <row r="1" customFormat="false" ht="19.7" hidden="false" customHeight="false" outlineLevel="0" collapsed="false">
      <c r="A1" s="4" t="s">
        <v>191</v>
      </c>
    </row>
    <row r="2" customFormat="false" ht="15" hidden="false" customHeight="false" outlineLevel="0" collapsed="false">
      <c r="A2" s="5" t="s">
        <v>192</v>
      </c>
    </row>
    <row r="4" customFormat="false" ht="31.5" hidden="false" customHeight="true" outlineLevel="0" collapsed="false">
      <c r="A4" s="6" t="s">
        <v>31</v>
      </c>
      <c r="B4" s="6" t="s">
        <v>33</v>
      </c>
      <c r="C4" s="6" t="s">
        <v>193</v>
      </c>
      <c r="D4" s="6" t="s">
        <v>194</v>
      </c>
      <c r="E4" s="6" t="s">
        <v>195</v>
      </c>
      <c r="F4" s="6" t="s">
        <v>35</v>
      </c>
      <c r="G4" s="6" t="s">
        <v>196</v>
      </c>
      <c r="H4" s="6" t="s">
        <v>197</v>
      </c>
      <c r="I4" s="6" t="s">
        <v>37</v>
      </c>
      <c r="J4" s="6" t="s">
        <v>39</v>
      </c>
      <c r="K4" s="6" t="s">
        <v>41</v>
      </c>
      <c r="L4" s="6" t="s">
        <v>43</v>
      </c>
      <c r="M4" s="6" t="s">
        <v>198</v>
      </c>
      <c r="N4" s="6" t="s">
        <v>199</v>
      </c>
      <c r="O4" s="6" t="s">
        <v>200</v>
      </c>
      <c r="P4" s="6" t="s">
        <v>201</v>
      </c>
      <c r="Q4" s="6" t="s">
        <v>202</v>
      </c>
      <c r="R4" s="6" t="s">
        <v>131</v>
      </c>
      <c r="S4" s="6" t="s">
        <v>203</v>
      </c>
      <c r="T4" s="6" t="s">
        <v>60</v>
      </c>
      <c r="U4" s="6" t="s">
        <v>204</v>
      </c>
      <c r="V4" s="6" t="s">
        <v>205</v>
      </c>
      <c r="W4" s="6" t="s">
        <v>206</v>
      </c>
      <c r="X4" s="6" t="s">
        <v>53</v>
      </c>
      <c r="Y4" s="6" t="s">
        <v>207</v>
      </c>
      <c r="Z4" s="6" t="s">
        <v>208</v>
      </c>
      <c r="AA4" s="6" t="s">
        <v>209</v>
      </c>
    </row>
    <row r="5" customFormat="false" ht="23.85" hidden="false" customHeight="false" outlineLevel="0" collapsed="false">
      <c r="A5" s="8" t="s">
        <v>65</v>
      </c>
      <c r="B5" s="7" t="s">
        <v>210</v>
      </c>
      <c r="C5" s="7" t="s">
        <v>211</v>
      </c>
      <c r="D5" s="7" t="s">
        <v>212</v>
      </c>
      <c r="E5" s="8" t="s">
        <v>213</v>
      </c>
      <c r="F5" s="7" t="s">
        <v>214</v>
      </c>
      <c r="G5" s="7" t="s">
        <v>215</v>
      </c>
      <c r="H5" s="7" t="s">
        <v>216</v>
      </c>
      <c r="I5" s="7" t="s">
        <v>217</v>
      </c>
      <c r="J5" s="7" t="s">
        <v>218</v>
      </c>
      <c r="K5" s="7" t="s">
        <v>219</v>
      </c>
      <c r="L5" s="7"/>
      <c r="M5" s="7" t="s">
        <v>65</v>
      </c>
      <c r="N5" s="7" t="s">
        <v>65</v>
      </c>
      <c r="O5" s="7" t="s">
        <v>220</v>
      </c>
      <c r="P5" s="7" t="s">
        <v>221</v>
      </c>
      <c r="Q5" s="7" t="s">
        <v>222</v>
      </c>
      <c r="R5" s="12" t="s">
        <v>212</v>
      </c>
      <c r="S5" s="7" t="s">
        <v>223</v>
      </c>
      <c r="T5" s="31" t="n">
        <v>420000</v>
      </c>
      <c r="U5" s="31" t="n">
        <v>500000</v>
      </c>
      <c r="V5" s="32" t="n">
        <v>1</v>
      </c>
      <c r="W5" s="32" t="n">
        <v>0.9</v>
      </c>
      <c r="X5" s="7" t="s">
        <v>224</v>
      </c>
      <c r="Y5" s="7" t="s">
        <v>225</v>
      </c>
      <c r="Z5" s="7"/>
      <c r="AA5" s="7" t="str">
        <f aca="false">IF(B5="O","OK",IF(L5="","Trūkst augstākā līmeņa ID",IF(COUNTIF($A$5:$A$500,L5)=0,"Augstākā līmeņa ID nav atrasts",IF(R5="","Trūkst īpašnieka","OK"))))</f>
        <v>OK</v>
      </c>
    </row>
    <row r="6" customFormat="false" ht="23.85" hidden="false" customHeight="false" outlineLevel="0" collapsed="false">
      <c r="A6" s="8" t="s">
        <v>69</v>
      </c>
      <c r="B6" s="7" t="s">
        <v>210</v>
      </c>
      <c r="C6" s="7" t="s">
        <v>211</v>
      </c>
      <c r="D6" s="7" t="s">
        <v>212</v>
      </c>
      <c r="E6" s="8" t="s">
        <v>226</v>
      </c>
      <c r="F6" s="7" t="s">
        <v>214</v>
      </c>
      <c r="G6" s="7" t="s">
        <v>227</v>
      </c>
      <c r="H6" s="7" t="s">
        <v>228</v>
      </c>
      <c r="I6" s="7" t="s">
        <v>217</v>
      </c>
      <c r="J6" s="7" t="s">
        <v>218</v>
      </c>
      <c r="K6" s="7" t="s">
        <v>229</v>
      </c>
      <c r="L6" s="7"/>
      <c r="M6" s="7" t="s">
        <v>69</v>
      </c>
      <c r="N6" s="7" t="s">
        <v>69</v>
      </c>
      <c r="O6" s="7" t="s">
        <v>230</v>
      </c>
      <c r="P6" s="7" t="s">
        <v>221</v>
      </c>
      <c r="Q6" s="7" t="s">
        <v>222</v>
      </c>
      <c r="R6" s="12" t="s">
        <v>212</v>
      </c>
      <c r="S6" s="7" t="s">
        <v>223</v>
      </c>
      <c r="T6" s="33" t="n">
        <v>2.5</v>
      </c>
      <c r="U6" s="33" t="n">
        <v>3</v>
      </c>
      <c r="V6" s="32" t="n">
        <v>1</v>
      </c>
      <c r="W6" s="32" t="n">
        <v>0.9</v>
      </c>
      <c r="X6" s="7"/>
      <c r="Y6" s="7" t="s">
        <v>225</v>
      </c>
      <c r="Z6" s="7"/>
      <c r="AA6" s="7" t="str">
        <f aca="false">IF(B6="O","OK",IF(L6="","Trūkst augstākā līmeņa ID",IF(COUNTIF($A$5:$A$500,L6)=0,"Augstākā līmeņa ID nav atrasts",IF(R6="","Trūkst īpašnieka","OK"))))</f>
        <v>OK</v>
      </c>
    </row>
    <row r="7" customFormat="false" ht="23.85" hidden="false" customHeight="false" outlineLevel="0" collapsed="false">
      <c r="A7" s="8" t="s">
        <v>73</v>
      </c>
      <c r="B7" s="7" t="s">
        <v>210</v>
      </c>
      <c r="C7" s="7" t="s">
        <v>211</v>
      </c>
      <c r="D7" s="7" t="s">
        <v>212</v>
      </c>
      <c r="E7" s="8" t="s">
        <v>231</v>
      </c>
      <c r="F7" s="7" t="s">
        <v>214</v>
      </c>
      <c r="G7" s="7" t="s">
        <v>232</v>
      </c>
      <c r="H7" s="7" t="s">
        <v>233</v>
      </c>
      <c r="I7" s="7" t="s">
        <v>234</v>
      </c>
      <c r="J7" s="7" t="s">
        <v>218</v>
      </c>
      <c r="K7" s="7" t="s">
        <v>229</v>
      </c>
      <c r="L7" s="7"/>
      <c r="M7" s="7" t="s">
        <v>73</v>
      </c>
      <c r="N7" s="7" t="s">
        <v>73</v>
      </c>
      <c r="O7" s="7" t="s">
        <v>235</v>
      </c>
      <c r="P7" s="7" t="s">
        <v>221</v>
      </c>
      <c r="Q7" s="7" t="s">
        <v>222</v>
      </c>
      <c r="R7" s="12" t="s">
        <v>212</v>
      </c>
      <c r="S7" s="7" t="s">
        <v>212</v>
      </c>
      <c r="T7" s="34" t="n">
        <v>30</v>
      </c>
      <c r="U7" s="34" t="n">
        <v>15</v>
      </c>
      <c r="V7" s="32" t="n">
        <v>1</v>
      </c>
      <c r="W7" s="32" t="n">
        <v>0.9</v>
      </c>
      <c r="X7" s="7"/>
      <c r="Y7" s="7" t="s">
        <v>225</v>
      </c>
      <c r="Z7" s="7"/>
      <c r="AA7" s="7" t="str">
        <f aca="false">IF(B7="O","OK",IF(L7="","Trūkst augstākā līmeņa ID",IF(COUNTIF($A$5:$A$500,L7)=0,"Augstākā līmeņa ID nav atrasts",IF(R7="","Trūkst īpašnieka","OK"))))</f>
        <v>OK</v>
      </c>
    </row>
    <row r="8" customFormat="false" ht="23.85" hidden="false" customHeight="false" outlineLevel="0" collapsed="false">
      <c r="A8" s="8" t="s">
        <v>77</v>
      </c>
      <c r="B8" s="7" t="s">
        <v>210</v>
      </c>
      <c r="C8" s="7" t="s">
        <v>211</v>
      </c>
      <c r="D8" s="7" t="s">
        <v>212</v>
      </c>
      <c r="E8" s="8" t="s">
        <v>236</v>
      </c>
      <c r="F8" s="7" t="s">
        <v>214</v>
      </c>
      <c r="G8" s="7" t="s">
        <v>237</v>
      </c>
      <c r="H8" s="7" t="s">
        <v>216</v>
      </c>
      <c r="I8" s="7" t="s">
        <v>217</v>
      </c>
      <c r="J8" s="7" t="s">
        <v>218</v>
      </c>
      <c r="K8" s="7" t="s">
        <v>219</v>
      </c>
      <c r="L8" s="7"/>
      <c r="M8" s="7" t="s">
        <v>77</v>
      </c>
      <c r="N8" s="7" t="s">
        <v>77</v>
      </c>
      <c r="O8" s="7" t="s">
        <v>220</v>
      </c>
      <c r="P8" s="7" t="s">
        <v>221</v>
      </c>
      <c r="Q8" s="7" t="s">
        <v>222</v>
      </c>
      <c r="R8" s="12" t="s">
        <v>212</v>
      </c>
      <c r="S8" s="7" t="s">
        <v>223</v>
      </c>
      <c r="T8" s="31" t="n">
        <v>650000</v>
      </c>
      <c r="U8" s="31" t="n">
        <v>780000</v>
      </c>
      <c r="V8" s="32" t="n">
        <v>1</v>
      </c>
      <c r="W8" s="32" t="n">
        <v>0.9</v>
      </c>
      <c r="X8" s="7"/>
      <c r="Y8" s="7" t="s">
        <v>238</v>
      </c>
      <c r="Z8" s="7"/>
      <c r="AA8" s="7" t="str">
        <f aca="false">IF(B8="O","OK",IF(L8="","Trūkst augstākā līmeņa ID",IF(COUNTIF($A$5:$A$500,L8)=0,"Augstākā līmeņa ID nav atrasts",IF(R8="","Trūkst īpašnieka","OK"))))</f>
        <v>OK</v>
      </c>
    </row>
    <row r="9" customFormat="false" ht="23.85" hidden="false" customHeight="false" outlineLevel="0" collapsed="false">
      <c r="A9" s="8" t="s">
        <v>81</v>
      </c>
      <c r="B9" s="7" t="s">
        <v>210</v>
      </c>
      <c r="C9" s="7" t="s">
        <v>211</v>
      </c>
      <c r="D9" s="7" t="s">
        <v>212</v>
      </c>
      <c r="E9" s="8" t="s">
        <v>239</v>
      </c>
      <c r="F9" s="7" t="s">
        <v>214</v>
      </c>
      <c r="G9" s="7" t="s">
        <v>240</v>
      </c>
      <c r="H9" s="7" t="s">
        <v>241</v>
      </c>
      <c r="I9" s="7" t="s">
        <v>234</v>
      </c>
      <c r="J9" s="7" t="s">
        <v>218</v>
      </c>
      <c r="K9" s="7" t="s">
        <v>242</v>
      </c>
      <c r="L9" s="7"/>
      <c r="M9" s="7" t="s">
        <v>81</v>
      </c>
      <c r="N9" s="7" t="s">
        <v>81</v>
      </c>
      <c r="O9" s="7" t="s">
        <v>243</v>
      </c>
      <c r="P9" s="7" t="s">
        <v>221</v>
      </c>
      <c r="Q9" s="7" t="s">
        <v>222</v>
      </c>
      <c r="R9" s="12" t="s">
        <v>212</v>
      </c>
      <c r="S9" s="7" t="s">
        <v>244</v>
      </c>
      <c r="T9" s="35" t="n">
        <v>0.48</v>
      </c>
      <c r="U9" s="35" t="n">
        <v>0.4</v>
      </c>
      <c r="V9" s="32" t="n">
        <v>1</v>
      </c>
      <c r="W9" s="32" t="n">
        <v>0.9</v>
      </c>
      <c r="X9" s="7"/>
      <c r="Y9" s="7" t="s">
        <v>225</v>
      </c>
      <c r="Z9" s="7"/>
      <c r="AA9" s="7" t="str">
        <f aca="false">IF(B9="O","OK",IF(L9="","Trūkst augstākā līmeņa ID",IF(COUNTIF($A$5:$A$500,L9)=0,"Augstākā līmeņa ID nav atrasts",IF(R9="","Trūkst īpašnieka","OK"))))</f>
        <v>OK</v>
      </c>
    </row>
    <row r="10" customFormat="false" ht="15" hidden="false" customHeight="false" outlineLevel="0" collapsed="false">
      <c r="A10" s="8" t="s">
        <v>111</v>
      </c>
      <c r="B10" s="7" t="s">
        <v>245</v>
      </c>
      <c r="C10" s="7" t="s">
        <v>211</v>
      </c>
      <c r="D10" s="7" t="s">
        <v>246</v>
      </c>
      <c r="E10" s="8" t="s">
        <v>112</v>
      </c>
      <c r="F10" s="7" t="s">
        <v>247</v>
      </c>
      <c r="G10" s="7" t="s">
        <v>248</v>
      </c>
      <c r="H10" s="7" t="s">
        <v>216</v>
      </c>
      <c r="I10" s="7" t="s">
        <v>217</v>
      </c>
      <c r="J10" s="7" t="s">
        <v>218</v>
      </c>
      <c r="K10" s="7" t="s">
        <v>219</v>
      </c>
      <c r="L10" s="7" t="s">
        <v>65</v>
      </c>
      <c r="M10" s="7" t="s">
        <v>65</v>
      </c>
      <c r="N10" s="7" t="s">
        <v>249</v>
      </c>
      <c r="O10" s="7" t="s">
        <v>250</v>
      </c>
      <c r="P10" s="7" t="s">
        <v>251</v>
      </c>
      <c r="Q10" s="7" t="s">
        <v>252</v>
      </c>
      <c r="R10" s="12" t="s">
        <v>246</v>
      </c>
      <c r="S10" s="7" t="s">
        <v>246</v>
      </c>
      <c r="T10" s="31" t="n">
        <v>650000</v>
      </c>
      <c r="U10" s="31" t="n">
        <v>700000</v>
      </c>
      <c r="V10" s="32" t="n">
        <v>1</v>
      </c>
      <c r="W10" s="32" t="n">
        <v>0.9</v>
      </c>
      <c r="X10" s="7" t="s">
        <v>253</v>
      </c>
      <c r="Y10" s="7" t="s">
        <v>225</v>
      </c>
      <c r="Z10" s="7"/>
      <c r="AA10" s="7" t="str">
        <f aca="false">IF(B10="O","OK",IF(L10="","Trūkst augstākā līmeņa ID",IF(COUNTIF($A$5:$A$500,L10)=0,"Augstākā līmeņa ID nav atrasts",IF(R10="","Trūkst īpašnieka","OK"))))</f>
        <v>OK</v>
      </c>
    </row>
    <row r="11" customFormat="false" ht="23.85" hidden="false" customHeight="false" outlineLevel="0" collapsed="false">
      <c r="A11" s="8" t="s">
        <v>115</v>
      </c>
      <c r="B11" s="7" t="s">
        <v>245</v>
      </c>
      <c r="C11" s="7" t="s">
        <v>211</v>
      </c>
      <c r="D11" s="7" t="s">
        <v>246</v>
      </c>
      <c r="E11" s="8" t="s">
        <v>116</v>
      </c>
      <c r="F11" s="7" t="s">
        <v>214</v>
      </c>
      <c r="G11" s="7" t="s">
        <v>254</v>
      </c>
      <c r="H11" s="7" t="s">
        <v>241</v>
      </c>
      <c r="I11" s="7" t="s">
        <v>217</v>
      </c>
      <c r="J11" s="7" t="s">
        <v>218</v>
      </c>
      <c r="K11" s="7" t="s">
        <v>242</v>
      </c>
      <c r="L11" s="7" t="s">
        <v>65</v>
      </c>
      <c r="M11" s="7" t="s">
        <v>65</v>
      </c>
      <c r="N11" s="7" t="s">
        <v>255</v>
      </c>
      <c r="O11" s="7" t="s">
        <v>220</v>
      </c>
      <c r="P11" s="7" t="s">
        <v>251</v>
      </c>
      <c r="Q11" s="7" t="s">
        <v>252</v>
      </c>
      <c r="R11" s="12" t="s">
        <v>246</v>
      </c>
      <c r="S11" s="7" t="s">
        <v>223</v>
      </c>
      <c r="T11" s="35" t="n">
        <v>0.28</v>
      </c>
      <c r="U11" s="35" t="n">
        <v>0.3</v>
      </c>
      <c r="V11" s="32" t="n">
        <v>1</v>
      </c>
      <c r="W11" s="32" t="n">
        <v>0.9</v>
      </c>
      <c r="X11" s="7"/>
      <c r="Y11" s="7" t="s">
        <v>225</v>
      </c>
      <c r="Z11" s="7"/>
      <c r="AA11" s="7" t="str">
        <f aca="false">IF(B11="O","OK",IF(L11="","Trūkst augstākā līmeņa ID",IF(COUNTIF($A$5:$A$500,L11)=0,"Augstākā līmeņa ID nav atrasts",IF(R11="","Trūkst īpašnieka","OK"))))</f>
        <v>OK</v>
      </c>
    </row>
    <row r="12" customFormat="false" ht="15" hidden="false" customHeight="false" outlineLevel="0" collapsed="false">
      <c r="A12" s="8" t="s">
        <v>117</v>
      </c>
      <c r="B12" s="7" t="s">
        <v>245</v>
      </c>
      <c r="C12" s="7" t="s">
        <v>211</v>
      </c>
      <c r="D12" s="7" t="s">
        <v>246</v>
      </c>
      <c r="E12" s="8" t="s">
        <v>118</v>
      </c>
      <c r="F12" s="7" t="s">
        <v>214</v>
      </c>
      <c r="G12" s="7" t="s">
        <v>256</v>
      </c>
      <c r="H12" s="7" t="s">
        <v>241</v>
      </c>
      <c r="I12" s="7" t="s">
        <v>217</v>
      </c>
      <c r="J12" s="7" t="s">
        <v>218</v>
      </c>
      <c r="K12" s="7" t="s">
        <v>242</v>
      </c>
      <c r="L12" s="7" t="s">
        <v>77</v>
      </c>
      <c r="M12" s="7" t="s">
        <v>77</v>
      </c>
      <c r="N12" s="7" t="s">
        <v>257</v>
      </c>
      <c r="O12" s="7" t="s">
        <v>220</v>
      </c>
      <c r="P12" s="7" t="s">
        <v>251</v>
      </c>
      <c r="Q12" s="7" t="s">
        <v>252</v>
      </c>
      <c r="R12" s="12" t="s">
        <v>246</v>
      </c>
      <c r="S12" s="7" t="s">
        <v>223</v>
      </c>
      <c r="T12" s="35" t="n">
        <v>0.085</v>
      </c>
      <c r="U12" s="35" t="n">
        <v>0.095</v>
      </c>
      <c r="V12" s="32" t="n">
        <v>1</v>
      </c>
      <c r="W12" s="32" t="n">
        <v>0.9</v>
      </c>
      <c r="X12" s="7"/>
      <c r="Y12" s="7" t="s">
        <v>238</v>
      </c>
      <c r="Z12" s="7"/>
      <c r="AA12" s="7" t="str">
        <f aca="false">IF(B12="O","OK",IF(L12="","Trūkst augstākā līmeņa ID",IF(COUNTIF($A$5:$A$500,L12)=0,"Augstākā līmeņa ID nav atrasts",IF(R12="","Trūkst īpašnieka","OK"))))</f>
        <v>OK</v>
      </c>
    </row>
    <row r="13" customFormat="false" ht="35.05" hidden="false" customHeight="false" outlineLevel="0" collapsed="false">
      <c r="A13" s="8" t="s">
        <v>94</v>
      </c>
      <c r="B13" s="7" t="s">
        <v>245</v>
      </c>
      <c r="C13" s="7" t="s">
        <v>211</v>
      </c>
      <c r="D13" s="7" t="s">
        <v>258</v>
      </c>
      <c r="E13" s="8" t="s">
        <v>119</v>
      </c>
      <c r="F13" s="7" t="s">
        <v>247</v>
      </c>
      <c r="G13" s="7" t="s">
        <v>259</v>
      </c>
      <c r="H13" s="7" t="s">
        <v>260</v>
      </c>
      <c r="I13" s="7" t="s">
        <v>234</v>
      </c>
      <c r="J13" s="7" t="s">
        <v>218</v>
      </c>
      <c r="K13" s="7" t="s">
        <v>229</v>
      </c>
      <c r="L13" s="7" t="s">
        <v>69</v>
      </c>
      <c r="M13" s="7" t="s">
        <v>69</v>
      </c>
      <c r="N13" s="7" t="s">
        <v>261</v>
      </c>
      <c r="O13" s="7" t="s">
        <v>220</v>
      </c>
      <c r="P13" s="7" t="s">
        <v>251</v>
      </c>
      <c r="Q13" s="7" t="s">
        <v>252</v>
      </c>
      <c r="R13" s="12" t="s">
        <v>258</v>
      </c>
      <c r="S13" s="7" t="s">
        <v>223</v>
      </c>
      <c r="T13" s="34" t="n">
        <v>62</v>
      </c>
      <c r="U13" s="34" t="n">
        <v>50</v>
      </c>
      <c r="V13" s="32" t="n">
        <v>1</v>
      </c>
      <c r="W13" s="32" t="n">
        <v>0.9</v>
      </c>
      <c r="X13" s="7" t="s">
        <v>262</v>
      </c>
      <c r="Y13" s="7" t="s">
        <v>225</v>
      </c>
      <c r="Z13" s="7"/>
      <c r="AA13" s="7" t="str">
        <f aca="false">IF(B13="O","OK",IF(L13="","Trūkst augstākā līmeņa ID",IF(COUNTIF($A$5:$A$500,L13)=0,"Augstākā līmeņa ID nav atrasts",IF(R13="","Trūkst īpašnieka","OK"))))</f>
        <v>OK</v>
      </c>
    </row>
    <row r="14" customFormat="false" ht="23.85" hidden="false" customHeight="false" outlineLevel="0" collapsed="false">
      <c r="A14" s="8" t="s">
        <v>97</v>
      </c>
      <c r="B14" s="7" t="s">
        <v>245</v>
      </c>
      <c r="C14" s="7" t="s">
        <v>211</v>
      </c>
      <c r="D14" s="7" t="s">
        <v>246</v>
      </c>
      <c r="E14" s="8" t="s">
        <v>120</v>
      </c>
      <c r="F14" s="7" t="s">
        <v>247</v>
      </c>
      <c r="G14" s="7" t="s">
        <v>263</v>
      </c>
      <c r="H14" s="7" t="s">
        <v>241</v>
      </c>
      <c r="I14" s="7" t="s">
        <v>217</v>
      </c>
      <c r="J14" s="7" t="s">
        <v>218</v>
      </c>
      <c r="K14" s="7" t="s">
        <v>242</v>
      </c>
      <c r="L14" s="7" t="s">
        <v>65</v>
      </c>
      <c r="M14" s="7" t="s">
        <v>65</v>
      </c>
      <c r="N14" s="7" t="s">
        <v>264</v>
      </c>
      <c r="O14" s="7" t="s">
        <v>265</v>
      </c>
      <c r="P14" s="7" t="s">
        <v>251</v>
      </c>
      <c r="Q14" s="7" t="s">
        <v>252</v>
      </c>
      <c r="R14" s="12" t="s">
        <v>246</v>
      </c>
      <c r="S14" s="7" t="s">
        <v>246</v>
      </c>
      <c r="T14" s="35" t="n">
        <v>0.88</v>
      </c>
      <c r="U14" s="35" t="n">
        <v>0.95</v>
      </c>
      <c r="V14" s="32" t="n">
        <v>1</v>
      </c>
      <c r="W14" s="32" t="n">
        <v>0.9</v>
      </c>
      <c r="X14" s="7"/>
      <c r="Y14" s="7" t="s">
        <v>225</v>
      </c>
      <c r="Z14" s="7"/>
      <c r="AA14" s="7" t="str">
        <f aca="false">IF(B14="O","OK",IF(L14="","Trūkst augstākā līmeņa ID",IF(COUNTIF($A$5:$A$500,L14)=0,"Augstākā līmeņa ID nav atrasts",IF(R14="","Trūkst īpašnieka","OK"))))</f>
        <v>OK</v>
      </c>
    </row>
    <row r="15" customFormat="false" ht="23.85" hidden="false" customHeight="false" outlineLevel="0" collapsed="false">
      <c r="A15" s="8" t="s">
        <v>121</v>
      </c>
      <c r="B15" s="7" t="s">
        <v>245</v>
      </c>
      <c r="C15" s="7" t="s">
        <v>211</v>
      </c>
      <c r="D15" s="7" t="s">
        <v>246</v>
      </c>
      <c r="E15" s="8" t="s">
        <v>122</v>
      </c>
      <c r="F15" s="7" t="s">
        <v>247</v>
      </c>
      <c r="G15" s="7" t="s">
        <v>266</v>
      </c>
      <c r="H15" s="7" t="s">
        <v>241</v>
      </c>
      <c r="I15" s="7" t="s">
        <v>217</v>
      </c>
      <c r="J15" s="7" t="s">
        <v>218</v>
      </c>
      <c r="K15" s="7" t="s">
        <v>242</v>
      </c>
      <c r="L15" s="7" t="s">
        <v>81</v>
      </c>
      <c r="M15" s="7" t="s">
        <v>81</v>
      </c>
      <c r="N15" s="7" t="s">
        <v>267</v>
      </c>
      <c r="O15" s="7" t="s">
        <v>268</v>
      </c>
      <c r="P15" s="7" t="s">
        <v>221</v>
      </c>
      <c r="Q15" s="7" t="s">
        <v>222</v>
      </c>
      <c r="R15" s="12" t="s">
        <v>246</v>
      </c>
      <c r="S15" s="7" t="s">
        <v>244</v>
      </c>
      <c r="T15" s="35" t="n">
        <v>0.86</v>
      </c>
      <c r="U15" s="35" t="n">
        <v>0.9</v>
      </c>
      <c r="V15" s="32" t="n">
        <v>1</v>
      </c>
      <c r="W15" s="32" t="n">
        <v>0.9</v>
      </c>
      <c r="X15" s="7"/>
      <c r="Y15" s="7" t="s">
        <v>225</v>
      </c>
      <c r="Z15" s="7"/>
      <c r="AA15" s="7" t="str">
        <f aca="false">IF(B15="O","OK",IF(L15="","Trūkst augstākā līmeņa ID",IF(COUNTIF($A$5:$A$500,L15)=0,"Augstākā līmeņa ID nav atrasts",IF(R15="","Trūkst īpašnieka","OK"))))</f>
        <v>OK</v>
      </c>
    </row>
    <row r="16" customFormat="false" ht="23.85" hidden="false" customHeight="false" outlineLevel="0" collapsed="false">
      <c r="A16" s="8" t="s">
        <v>123</v>
      </c>
      <c r="B16" s="7" t="s">
        <v>245</v>
      </c>
      <c r="C16" s="7" t="s">
        <v>211</v>
      </c>
      <c r="D16" s="7" t="s">
        <v>246</v>
      </c>
      <c r="E16" s="8" t="s">
        <v>124</v>
      </c>
      <c r="F16" s="7" t="s">
        <v>247</v>
      </c>
      <c r="G16" s="7" t="s">
        <v>269</v>
      </c>
      <c r="H16" s="7" t="s">
        <v>241</v>
      </c>
      <c r="I16" s="7" t="s">
        <v>234</v>
      </c>
      <c r="J16" s="7" t="s">
        <v>218</v>
      </c>
      <c r="K16" s="7" t="s">
        <v>242</v>
      </c>
      <c r="L16" s="7" t="s">
        <v>73</v>
      </c>
      <c r="M16" s="7" t="s">
        <v>73</v>
      </c>
      <c r="N16" s="7" t="s">
        <v>270</v>
      </c>
      <c r="O16" s="7" t="s">
        <v>271</v>
      </c>
      <c r="P16" s="7" t="s">
        <v>251</v>
      </c>
      <c r="Q16" s="7" t="s">
        <v>252</v>
      </c>
      <c r="R16" s="12" t="s">
        <v>246</v>
      </c>
      <c r="S16" s="7" t="s">
        <v>272</v>
      </c>
      <c r="T16" s="35" t="n">
        <v>0.18</v>
      </c>
      <c r="U16" s="35" t="n">
        <v>0.12</v>
      </c>
      <c r="V16" s="32" t="n">
        <v>1</v>
      </c>
      <c r="W16" s="32" t="n">
        <v>0.9</v>
      </c>
      <c r="X16" s="7"/>
      <c r="Y16" s="7" t="s">
        <v>225</v>
      </c>
      <c r="Z16" s="7"/>
      <c r="AA16" s="7" t="str">
        <f aca="false">IF(B16="O","OK",IF(L16="","Trūkst augstākā līmeņa ID",IF(COUNTIF($A$5:$A$500,L16)=0,"Augstākā līmeņa ID nav atrasts",IF(R16="","Trūkst īpašnieka","OK"))))</f>
        <v>OK</v>
      </c>
    </row>
    <row r="17" customFormat="false" ht="23.85" hidden="false" customHeight="false" outlineLevel="0" collapsed="false">
      <c r="A17" s="8" t="s">
        <v>125</v>
      </c>
      <c r="B17" s="7" t="s">
        <v>245</v>
      </c>
      <c r="C17" s="7" t="s">
        <v>211</v>
      </c>
      <c r="D17" s="7" t="s">
        <v>246</v>
      </c>
      <c r="E17" s="8" t="s">
        <v>126</v>
      </c>
      <c r="F17" s="7" t="s">
        <v>247</v>
      </c>
      <c r="G17" s="7" t="s">
        <v>273</v>
      </c>
      <c r="H17" s="7" t="s">
        <v>216</v>
      </c>
      <c r="I17" s="7" t="s">
        <v>217</v>
      </c>
      <c r="J17" s="7" t="s">
        <v>218</v>
      </c>
      <c r="K17" s="7" t="s">
        <v>242</v>
      </c>
      <c r="L17" s="7" t="s">
        <v>77</v>
      </c>
      <c r="M17" s="7" t="s">
        <v>77</v>
      </c>
      <c r="N17" s="7" t="s">
        <v>274</v>
      </c>
      <c r="O17" s="7" t="s">
        <v>275</v>
      </c>
      <c r="P17" s="7" t="s">
        <v>251</v>
      </c>
      <c r="Q17" s="7" t="s">
        <v>252</v>
      </c>
      <c r="R17" s="12" t="s">
        <v>246</v>
      </c>
      <c r="S17" s="7" t="s">
        <v>223</v>
      </c>
      <c r="T17" s="31" t="n">
        <v>8125</v>
      </c>
      <c r="U17" s="31" t="n">
        <v>8750</v>
      </c>
      <c r="V17" s="32" t="n">
        <v>1</v>
      </c>
      <c r="W17" s="32" t="n">
        <v>0.9</v>
      </c>
      <c r="X17" s="7"/>
      <c r="Y17" s="7" t="s">
        <v>225</v>
      </c>
      <c r="Z17" s="7"/>
      <c r="AA17" s="7" t="str">
        <f aca="false">IF(B17="O","OK",IF(L17="","Trūkst augstākā līmeņa ID",IF(COUNTIF($A$5:$A$500,L17)=0,"Augstākā līmeņa ID nav atrasts",IF(R17="","Trūkst īpašnieka","OK"))))</f>
        <v>OK</v>
      </c>
    </row>
    <row r="18" customFormat="false" ht="23.85" hidden="false" customHeight="false" outlineLevel="0" collapsed="false">
      <c r="A18" s="8" t="s">
        <v>127</v>
      </c>
      <c r="B18" s="7" t="s">
        <v>245</v>
      </c>
      <c r="C18" s="7" t="s">
        <v>211</v>
      </c>
      <c r="D18" s="7" t="s">
        <v>246</v>
      </c>
      <c r="E18" s="8" t="s">
        <v>128</v>
      </c>
      <c r="F18" s="7" t="s">
        <v>276</v>
      </c>
      <c r="G18" s="7" t="s">
        <v>277</v>
      </c>
      <c r="H18" s="7" t="s">
        <v>241</v>
      </c>
      <c r="I18" s="7" t="s">
        <v>217</v>
      </c>
      <c r="J18" s="7" t="s">
        <v>278</v>
      </c>
      <c r="K18" s="7" t="s">
        <v>242</v>
      </c>
      <c r="L18" s="7" t="s">
        <v>73</v>
      </c>
      <c r="M18" s="7" t="s">
        <v>73</v>
      </c>
      <c r="N18" s="7" t="s">
        <v>279</v>
      </c>
      <c r="O18" s="7" t="s">
        <v>280</v>
      </c>
      <c r="P18" s="7" t="s">
        <v>221</v>
      </c>
      <c r="Q18" s="7" t="s">
        <v>222</v>
      </c>
      <c r="R18" s="12" t="s">
        <v>246</v>
      </c>
      <c r="S18" s="7" t="s">
        <v>246</v>
      </c>
      <c r="T18" s="35" t="n">
        <v>0.35</v>
      </c>
      <c r="U18" s="35" t="n">
        <v>0.6</v>
      </c>
      <c r="V18" s="32" t="n">
        <v>1</v>
      </c>
      <c r="W18" s="32" t="n">
        <v>0.9</v>
      </c>
      <c r="X18" s="7"/>
      <c r="Y18" s="7" t="s">
        <v>225</v>
      </c>
      <c r="Z18" s="7" t="s">
        <v>281</v>
      </c>
      <c r="AA18" s="7" t="str">
        <f aca="false">IF(B18="O","OK",IF(L18="","Trūkst augstākā līmeņa ID",IF(COUNTIF($A$5:$A$500,L18)=0,"Augstākā līmeņa ID nav atrasts",IF(R18="","Trūkst īpašnieka","OK"))))</f>
        <v>OK</v>
      </c>
    </row>
    <row r="19" customFormat="false" ht="15" hidden="false" customHeight="false" outlineLevel="0" collapsed="false">
      <c r="A19" s="8" t="s">
        <v>136</v>
      </c>
      <c r="B19" s="7" t="s">
        <v>282</v>
      </c>
      <c r="C19" s="7" t="s">
        <v>283</v>
      </c>
      <c r="D19" s="7" t="s">
        <v>284</v>
      </c>
      <c r="E19" s="8" t="s">
        <v>285</v>
      </c>
      <c r="F19" s="7" t="s">
        <v>247</v>
      </c>
      <c r="G19" s="7" t="s">
        <v>286</v>
      </c>
      <c r="H19" s="7" t="s">
        <v>241</v>
      </c>
      <c r="I19" s="7" t="s">
        <v>217</v>
      </c>
      <c r="J19" s="7" t="s">
        <v>218</v>
      </c>
      <c r="K19" s="7" t="s">
        <v>219</v>
      </c>
      <c r="L19" s="7" t="s">
        <v>111</v>
      </c>
      <c r="M19" s="7" t="s">
        <v>65</v>
      </c>
      <c r="N19" s="7" t="s">
        <v>287</v>
      </c>
      <c r="O19" s="7" t="s">
        <v>250</v>
      </c>
      <c r="P19" s="7" t="s">
        <v>251</v>
      </c>
      <c r="Q19" s="7" t="s">
        <v>252</v>
      </c>
      <c r="R19" s="12" t="s">
        <v>284</v>
      </c>
      <c r="S19" s="7" t="s">
        <v>284</v>
      </c>
      <c r="T19" s="35" t="n">
        <v>0.97</v>
      </c>
      <c r="U19" s="35" t="n">
        <v>1</v>
      </c>
      <c r="V19" s="32" t="n">
        <v>1</v>
      </c>
      <c r="W19" s="32" t="n">
        <v>0.9</v>
      </c>
      <c r="X19" s="7" t="s">
        <v>288</v>
      </c>
      <c r="Y19" s="7" t="s">
        <v>225</v>
      </c>
      <c r="Z19" s="7"/>
      <c r="AA19" s="7" t="str">
        <f aca="false">IF(B19="O","OK",IF(L19="","Trūkst augstākā līmeņa ID",IF(COUNTIF($A$5:$A$500,L19)=0,"Augstākā līmeņa ID nav atrasts",IF(R19="","Trūkst īpašnieka","OK"))))</f>
        <v>OK</v>
      </c>
    </row>
    <row r="20" customFormat="false" ht="15" hidden="false" customHeight="false" outlineLevel="0" collapsed="false">
      <c r="A20" s="8" t="s">
        <v>153</v>
      </c>
      <c r="B20" s="7" t="s">
        <v>282</v>
      </c>
      <c r="C20" s="7" t="s">
        <v>283</v>
      </c>
      <c r="D20" s="7" t="s">
        <v>284</v>
      </c>
      <c r="E20" s="8" t="s">
        <v>289</v>
      </c>
      <c r="F20" s="7" t="s">
        <v>247</v>
      </c>
      <c r="G20" s="7" t="s">
        <v>290</v>
      </c>
      <c r="H20" s="7" t="s">
        <v>241</v>
      </c>
      <c r="I20" s="7" t="s">
        <v>217</v>
      </c>
      <c r="J20" s="7" t="s">
        <v>218</v>
      </c>
      <c r="K20" s="7" t="s">
        <v>242</v>
      </c>
      <c r="L20" s="7" t="s">
        <v>115</v>
      </c>
      <c r="M20" s="7" t="s">
        <v>65</v>
      </c>
      <c r="N20" s="7" t="s">
        <v>291</v>
      </c>
      <c r="O20" s="7" t="s">
        <v>250</v>
      </c>
      <c r="P20" s="7" t="s">
        <v>251</v>
      </c>
      <c r="Q20" s="7" t="s">
        <v>252</v>
      </c>
      <c r="R20" s="12" t="s">
        <v>284</v>
      </c>
      <c r="S20" s="7" t="s">
        <v>284</v>
      </c>
      <c r="T20" s="35" t="n">
        <v>0.27</v>
      </c>
      <c r="U20" s="35" t="n">
        <v>0.29</v>
      </c>
      <c r="V20" s="32" t="n">
        <v>1</v>
      </c>
      <c r="W20" s="32" t="n">
        <v>0.9</v>
      </c>
      <c r="X20" s="7"/>
      <c r="Y20" s="7" t="s">
        <v>225</v>
      </c>
      <c r="Z20" s="7"/>
      <c r="AA20" s="7" t="str">
        <f aca="false">IF(B20="O","OK",IF(L20="","Trūkst augstākā līmeņa ID",IF(COUNTIF($A$5:$A$500,L20)=0,"Augstākā līmeņa ID nav atrasts",IF(R20="","Trūkst īpašnieka","OK"))))</f>
        <v>OK</v>
      </c>
    </row>
    <row r="21" customFormat="false" ht="23.85" hidden="false" customHeight="false" outlineLevel="0" collapsed="false">
      <c r="A21" s="8" t="s">
        <v>137</v>
      </c>
      <c r="B21" s="7" t="s">
        <v>282</v>
      </c>
      <c r="C21" s="7" t="s">
        <v>283</v>
      </c>
      <c r="D21" s="7" t="s">
        <v>284</v>
      </c>
      <c r="E21" s="8" t="s">
        <v>292</v>
      </c>
      <c r="F21" s="7" t="s">
        <v>293</v>
      </c>
      <c r="G21" s="7" t="s">
        <v>294</v>
      </c>
      <c r="H21" s="7" t="s">
        <v>295</v>
      </c>
      <c r="I21" s="7" t="s">
        <v>217</v>
      </c>
      <c r="J21" s="7" t="s">
        <v>278</v>
      </c>
      <c r="K21" s="7" t="s">
        <v>229</v>
      </c>
      <c r="L21" s="7" t="s">
        <v>136</v>
      </c>
      <c r="M21" s="7" t="s">
        <v>65</v>
      </c>
      <c r="N21" s="7" t="s">
        <v>296</v>
      </c>
      <c r="O21" s="7" t="s">
        <v>268</v>
      </c>
      <c r="P21" s="7" t="s">
        <v>297</v>
      </c>
      <c r="Q21" s="7" t="s">
        <v>298</v>
      </c>
      <c r="R21" s="12" t="s">
        <v>284</v>
      </c>
      <c r="S21" s="7" t="s">
        <v>244</v>
      </c>
      <c r="T21" s="33" t="n">
        <v>2.4</v>
      </c>
      <c r="U21" s="33" t="n">
        <v>3</v>
      </c>
      <c r="V21" s="32" t="n">
        <v>1</v>
      </c>
      <c r="W21" s="32" t="n">
        <v>0.9</v>
      </c>
      <c r="X21" s="7" t="s">
        <v>299</v>
      </c>
      <c r="Y21" s="7" t="s">
        <v>225</v>
      </c>
      <c r="Z21" s="7" t="s">
        <v>300</v>
      </c>
      <c r="AA21" s="7" t="str">
        <f aca="false">IF(B21="O","OK",IF(L21="","Trūkst augstākā līmeņa ID",IF(COUNTIF($A$5:$A$500,L21)=0,"Augstākā līmeņa ID nav atrasts",IF(R21="","Trūkst īpašnieka","OK"))))</f>
        <v>OK</v>
      </c>
    </row>
    <row r="22" customFormat="false" ht="23.85" hidden="false" customHeight="false" outlineLevel="0" collapsed="false">
      <c r="A22" s="8" t="s">
        <v>160</v>
      </c>
      <c r="B22" s="7" t="s">
        <v>282</v>
      </c>
      <c r="C22" s="7" t="s">
        <v>301</v>
      </c>
      <c r="D22" s="7" t="s">
        <v>302</v>
      </c>
      <c r="E22" s="8" t="s">
        <v>303</v>
      </c>
      <c r="F22" s="7" t="s">
        <v>247</v>
      </c>
      <c r="G22" s="7" t="s">
        <v>304</v>
      </c>
      <c r="H22" s="7" t="s">
        <v>241</v>
      </c>
      <c r="I22" s="7" t="s">
        <v>217</v>
      </c>
      <c r="J22" s="7" t="s">
        <v>218</v>
      </c>
      <c r="K22" s="7" t="s">
        <v>242</v>
      </c>
      <c r="L22" s="7" t="s">
        <v>97</v>
      </c>
      <c r="M22" s="7" t="s">
        <v>65</v>
      </c>
      <c r="N22" s="7" t="s">
        <v>305</v>
      </c>
      <c r="O22" s="7" t="s">
        <v>265</v>
      </c>
      <c r="P22" s="7" t="s">
        <v>251</v>
      </c>
      <c r="Q22" s="7" t="s">
        <v>252</v>
      </c>
      <c r="R22" s="12" t="s">
        <v>302</v>
      </c>
      <c r="S22" s="7" t="s">
        <v>302</v>
      </c>
      <c r="T22" s="35" t="n">
        <v>0.86</v>
      </c>
      <c r="U22" s="35" t="n">
        <v>0.93</v>
      </c>
      <c r="V22" s="32" t="n">
        <v>1</v>
      </c>
      <c r="W22" s="32" t="n">
        <v>0.9</v>
      </c>
      <c r="X22" s="7"/>
      <c r="Y22" s="7" t="s">
        <v>225</v>
      </c>
      <c r="Z22" s="7"/>
      <c r="AA22" s="7" t="str">
        <f aca="false">IF(B22="O","OK",IF(L22="","Trūkst augstākā līmeņa ID",IF(COUNTIF($A$5:$A$500,L22)=0,"Augstākā līmeņa ID nav atrasts",IF(R22="","Trūkst īpašnieka","OK"))))</f>
        <v>OK</v>
      </c>
    </row>
    <row r="23" customFormat="false" ht="23.85" hidden="false" customHeight="false" outlineLevel="0" collapsed="false">
      <c r="A23" s="8" t="s">
        <v>154</v>
      </c>
      <c r="B23" s="7" t="s">
        <v>282</v>
      </c>
      <c r="C23" s="7" t="s">
        <v>301</v>
      </c>
      <c r="D23" s="7" t="s">
        <v>302</v>
      </c>
      <c r="E23" s="8" t="s">
        <v>306</v>
      </c>
      <c r="F23" s="7" t="s">
        <v>247</v>
      </c>
      <c r="G23" s="7" t="s">
        <v>307</v>
      </c>
      <c r="H23" s="7" t="s">
        <v>216</v>
      </c>
      <c r="I23" s="7" t="s">
        <v>234</v>
      </c>
      <c r="J23" s="7" t="s">
        <v>218</v>
      </c>
      <c r="K23" s="7" t="s">
        <v>242</v>
      </c>
      <c r="L23" s="7" t="s">
        <v>115</v>
      </c>
      <c r="M23" s="7" t="s">
        <v>65</v>
      </c>
      <c r="N23" s="7" t="s">
        <v>308</v>
      </c>
      <c r="O23" s="7" t="s">
        <v>220</v>
      </c>
      <c r="P23" s="7" t="s">
        <v>251</v>
      </c>
      <c r="Q23" s="7" t="s">
        <v>252</v>
      </c>
      <c r="R23" s="12" t="s">
        <v>302</v>
      </c>
      <c r="S23" s="7" t="s">
        <v>223</v>
      </c>
      <c r="T23" s="31" t="n">
        <v>12.4</v>
      </c>
      <c r="U23" s="31" t="n">
        <v>11.9</v>
      </c>
      <c r="V23" s="32" t="n">
        <v>1</v>
      </c>
      <c r="W23" s="32" t="n">
        <v>0.9</v>
      </c>
      <c r="X23" s="7" t="s">
        <v>309</v>
      </c>
      <c r="Y23" s="7" t="s">
        <v>225</v>
      </c>
      <c r="Z23" s="7"/>
      <c r="AA23" s="7" t="str">
        <f aca="false">IF(B23="O","OK",IF(L23="","Trūkst augstākā līmeņa ID",IF(COUNTIF($A$5:$A$500,L23)=0,"Augstākā līmeņa ID nav atrasts",IF(R23="","Trūkst īpašnieka","OK"))))</f>
        <v>OK</v>
      </c>
    </row>
    <row r="24" customFormat="false" ht="23.85" hidden="false" customHeight="false" outlineLevel="0" collapsed="false">
      <c r="A24" s="8" t="s">
        <v>166</v>
      </c>
      <c r="B24" s="7" t="s">
        <v>282</v>
      </c>
      <c r="C24" s="7" t="s">
        <v>90</v>
      </c>
      <c r="D24" s="7" t="s">
        <v>258</v>
      </c>
      <c r="E24" s="8" t="s">
        <v>310</v>
      </c>
      <c r="F24" s="7" t="s">
        <v>247</v>
      </c>
      <c r="G24" s="7" t="s">
        <v>259</v>
      </c>
      <c r="H24" s="7" t="s">
        <v>260</v>
      </c>
      <c r="I24" s="7" t="s">
        <v>234</v>
      </c>
      <c r="J24" s="7" t="s">
        <v>218</v>
      </c>
      <c r="K24" s="7" t="s">
        <v>229</v>
      </c>
      <c r="L24" s="7" t="s">
        <v>94</v>
      </c>
      <c r="M24" s="7" t="s">
        <v>69</v>
      </c>
      <c r="N24" s="7" t="s">
        <v>311</v>
      </c>
      <c r="O24" s="7" t="s">
        <v>220</v>
      </c>
      <c r="P24" s="7" t="s">
        <v>251</v>
      </c>
      <c r="Q24" s="7" t="s">
        <v>252</v>
      </c>
      <c r="R24" s="12" t="s">
        <v>258</v>
      </c>
      <c r="S24" s="7" t="s">
        <v>223</v>
      </c>
      <c r="T24" s="34" t="n">
        <v>62</v>
      </c>
      <c r="U24" s="34" t="n">
        <v>50</v>
      </c>
      <c r="V24" s="32" t="n">
        <v>1</v>
      </c>
      <c r="W24" s="32" t="n">
        <v>0.9</v>
      </c>
      <c r="X24" s="7"/>
      <c r="Y24" s="7" t="s">
        <v>225</v>
      </c>
      <c r="Z24" s="7"/>
      <c r="AA24" s="7" t="str">
        <f aca="false">IF(B24="O","OK",IF(L24="","Trūkst augstākā līmeņa ID",IF(COUNTIF($A$5:$A$500,L24)=0,"Augstākā līmeņa ID nav atrasts",IF(R24="","Trūkst īpašnieka","OK"))))</f>
        <v>OK</v>
      </c>
    </row>
    <row r="25" customFormat="false" ht="23.85" hidden="false" customHeight="false" outlineLevel="0" collapsed="false">
      <c r="A25" s="8" t="s">
        <v>172</v>
      </c>
      <c r="B25" s="7" t="s">
        <v>282</v>
      </c>
      <c r="C25" s="7" t="s">
        <v>90</v>
      </c>
      <c r="D25" s="7" t="s">
        <v>258</v>
      </c>
      <c r="E25" s="8" t="s">
        <v>312</v>
      </c>
      <c r="F25" s="7" t="s">
        <v>293</v>
      </c>
      <c r="G25" s="7" t="s">
        <v>313</v>
      </c>
      <c r="H25" s="7" t="s">
        <v>241</v>
      </c>
      <c r="I25" s="7" t="s">
        <v>217</v>
      </c>
      <c r="J25" s="7" t="s">
        <v>278</v>
      </c>
      <c r="K25" s="7" t="s">
        <v>229</v>
      </c>
      <c r="L25" s="7" t="s">
        <v>69</v>
      </c>
      <c r="M25" s="7" t="s">
        <v>69</v>
      </c>
      <c r="N25" s="7" t="s">
        <v>314</v>
      </c>
      <c r="O25" s="7" t="s">
        <v>315</v>
      </c>
      <c r="P25" s="7" t="s">
        <v>297</v>
      </c>
      <c r="Q25" s="7" t="s">
        <v>298</v>
      </c>
      <c r="R25" s="12" t="s">
        <v>258</v>
      </c>
      <c r="S25" s="7" t="s">
        <v>258</v>
      </c>
      <c r="T25" s="35" t="n">
        <v>0.85</v>
      </c>
      <c r="U25" s="35" t="n">
        <v>0.95</v>
      </c>
      <c r="V25" s="32" t="n">
        <v>1</v>
      </c>
      <c r="W25" s="32" t="n">
        <v>0.9</v>
      </c>
      <c r="X25" s="7"/>
      <c r="Y25" s="7" t="s">
        <v>225</v>
      </c>
      <c r="Z25" s="7"/>
      <c r="AA25" s="7" t="str">
        <f aca="false">IF(B25="O","OK",IF(L25="","Trūkst augstākā līmeņa ID",IF(COUNTIF($A$5:$A$500,L25)=0,"Augstākā līmeņa ID nav atrasts",IF(R25="","Trūkst īpašnieka","OK"))))</f>
        <v>OK</v>
      </c>
    </row>
    <row r="26" customFormat="false" ht="15" hidden="false" customHeight="false" outlineLevel="0" collapsed="false">
      <c r="A26" s="8" t="s">
        <v>174</v>
      </c>
      <c r="B26" s="7" t="s">
        <v>282</v>
      </c>
      <c r="C26" s="7" t="s">
        <v>316</v>
      </c>
      <c r="D26" s="7" t="s">
        <v>272</v>
      </c>
      <c r="E26" s="8" t="s">
        <v>317</v>
      </c>
      <c r="F26" s="7" t="s">
        <v>247</v>
      </c>
      <c r="G26" s="7" t="s">
        <v>269</v>
      </c>
      <c r="H26" s="7" t="s">
        <v>241</v>
      </c>
      <c r="I26" s="7" t="s">
        <v>234</v>
      </c>
      <c r="J26" s="7" t="s">
        <v>218</v>
      </c>
      <c r="K26" s="7" t="s">
        <v>242</v>
      </c>
      <c r="L26" s="7" t="s">
        <v>123</v>
      </c>
      <c r="M26" s="7" t="s">
        <v>73</v>
      </c>
      <c r="N26" s="7" t="s">
        <v>318</v>
      </c>
      <c r="O26" s="7" t="s">
        <v>271</v>
      </c>
      <c r="P26" s="7" t="s">
        <v>251</v>
      </c>
      <c r="Q26" s="7" t="s">
        <v>252</v>
      </c>
      <c r="R26" s="12" t="s">
        <v>272</v>
      </c>
      <c r="S26" s="7" t="s">
        <v>272</v>
      </c>
      <c r="T26" s="35" t="n">
        <v>0.18</v>
      </c>
      <c r="U26" s="35" t="n">
        <v>0.12</v>
      </c>
      <c r="V26" s="32" t="n">
        <v>1</v>
      </c>
      <c r="W26" s="32" t="n">
        <v>0.9</v>
      </c>
      <c r="X26" s="7"/>
      <c r="Y26" s="7" t="s">
        <v>225</v>
      </c>
      <c r="Z26" s="7"/>
      <c r="AA26" s="7" t="str">
        <f aca="false">IF(B26="O","OK",IF(L26="","Trūkst augstākā līmeņa ID",IF(COUNTIF($A$5:$A$500,L26)=0,"Augstākā līmeņa ID nav atrasts",IF(R26="","Trūkst īpašnieka","OK"))))</f>
        <v>OK</v>
      </c>
    </row>
    <row r="27" customFormat="false" ht="23.85" hidden="false" customHeight="false" outlineLevel="0" collapsed="false">
      <c r="A27" s="8" t="s">
        <v>181</v>
      </c>
      <c r="B27" s="7" t="s">
        <v>282</v>
      </c>
      <c r="C27" s="7" t="s">
        <v>316</v>
      </c>
      <c r="D27" s="7" t="s">
        <v>272</v>
      </c>
      <c r="E27" s="8" t="s">
        <v>319</v>
      </c>
      <c r="F27" s="7" t="s">
        <v>293</v>
      </c>
      <c r="G27" s="7" t="s">
        <v>320</v>
      </c>
      <c r="H27" s="7" t="s">
        <v>260</v>
      </c>
      <c r="I27" s="7" t="s">
        <v>234</v>
      </c>
      <c r="J27" s="7" t="s">
        <v>278</v>
      </c>
      <c r="K27" s="7" t="s">
        <v>229</v>
      </c>
      <c r="L27" s="7" t="s">
        <v>125</v>
      </c>
      <c r="M27" s="7" t="s">
        <v>77</v>
      </c>
      <c r="N27" s="7" t="s">
        <v>321</v>
      </c>
      <c r="O27" s="7" t="s">
        <v>322</v>
      </c>
      <c r="P27" s="7" t="s">
        <v>251</v>
      </c>
      <c r="Q27" s="7" t="s">
        <v>252</v>
      </c>
      <c r="R27" s="12" t="s">
        <v>272</v>
      </c>
      <c r="S27" s="7" t="s">
        <v>272</v>
      </c>
      <c r="T27" s="34" t="n">
        <v>45</v>
      </c>
      <c r="U27" s="34" t="n">
        <v>30</v>
      </c>
      <c r="V27" s="32" t="n">
        <v>1</v>
      </c>
      <c r="W27" s="32" t="n">
        <v>0.9</v>
      </c>
      <c r="X27" s="7" t="s">
        <v>323</v>
      </c>
      <c r="Y27" s="7" t="s">
        <v>225</v>
      </c>
      <c r="Z27" s="7"/>
      <c r="AA27" s="7" t="str">
        <f aca="false">IF(B27="O","OK",IF(L27="","Trūkst augstākā līmeņa ID",IF(COUNTIF($A$5:$A$500,L27)=0,"Augstākā līmeņa ID nav atrasts",IF(R27="","Trūkst īpašnieka","OK"))))</f>
        <v>OK</v>
      </c>
    </row>
    <row r="28" customFormat="false" ht="23.85" hidden="false" customHeight="false" outlineLevel="0" collapsed="false">
      <c r="A28" s="8" t="s">
        <v>177</v>
      </c>
      <c r="B28" s="7" t="s">
        <v>282</v>
      </c>
      <c r="C28" s="7" t="s">
        <v>316</v>
      </c>
      <c r="D28" s="7" t="s">
        <v>272</v>
      </c>
      <c r="E28" s="8" t="s">
        <v>324</v>
      </c>
      <c r="F28" s="7" t="s">
        <v>293</v>
      </c>
      <c r="G28" s="7" t="s">
        <v>325</v>
      </c>
      <c r="H28" s="7" t="s">
        <v>241</v>
      </c>
      <c r="I28" s="7" t="s">
        <v>217</v>
      </c>
      <c r="J28" s="7" t="s">
        <v>278</v>
      </c>
      <c r="K28" s="7" t="s">
        <v>242</v>
      </c>
      <c r="L28" s="7" t="s">
        <v>127</v>
      </c>
      <c r="M28" s="7" t="s">
        <v>73</v>
      </c>
      <c r="N28" s="7" t="s">
        <v>326</v>
      </c>
      <c r="O28" s="7" t="s">
        <v>327</v>
      </c>
      <c r="P28" s="7" t="s">
        <v>221</v>
      </c>
      <c r="Q28" s="7" t="s">
        <v>222</v>
      </c>
      <c r="R28" s="12" t="s">
        <v>272</v>
      </c>
      <c r="S28" s="7" t="s">
        <v>272</v>
      </c>
      <c r="T28" s="35" t="n">
        <v>0.6</v>
      </c>
      <c r="U28" s="35" t="n">
        <v>0.95</v>
      </c>
      <c r="V28" s="32" t="n">
        <v>1</v>
      </c>
      <c r="W28" s="32" t="n">
        <v>0.9</v>
      </c>
      <c r="X28" s="7"/>
      <c r="Y28" s="7" t="s">
        <v>225</v>
      </c>
      <c r="Z28" s="7"/>
      <c r="AA28" s="7" t="str">
        <f aca="false">IF(B28="O","OK",IF(L28="","Trūkst augstākā līmeņa ID",IF(COUNTIF($A$5:$A$500,L28)=0,"Augstākā līmeņa ID nav atrasts",IF(R28="","Trūkst īpašnieka","OK"))))</f>
        <v>OK</v>
      </c>
    </row>
    <row r="29" customFormat="false" ht="15" hidden="false" customHeight="false" outlineLevel="0" collapsed="false">
      <c r="A29" s="8" t="s">
        <v>178</v>
      </c>
      <c r="B29" s="7" t="s">
        <v>282</v>
      </c>
      <c r="C29" s="7" t="s">
        <v>211</v>
      </c>
      <c r="D29" s="7" t="s">
        <v>246</v>
      </c>
      <c r="E29" s="8" t="s">
        <v>328</v>
      </c>
      <c r="F29" s="7" t="s">
        <v>293</v>
      </c>
      <c r="G29" s="7" t="s">
        <v>329</v>
      </c>
      <c r="H29" s="7" t="s">
        <v>241</v>
      </c>
      <c r="I29" s="7" t="s">
        <v>217</v>
      </c>
      <c r="J29" s="7" t="s">
        <v>278</v>
      </c>
      <c r="K29" s="7" t="s">
        <v>242</v>
      </c>
      <c r="L29" s="7" t="s">
        <v>127</v>
      </c>
      <c r="M29" s="7" t="s">
        <v>73</v>
      </c>
      <c r="N29" s="7" t="s">
        <v>330</v>
      </c>
      <c r="O29" s="7" t="s">
        <v>331</v>
      </c>
      <c r="P29" s="7" t="s">
        <v>251</v>
      </c>
      <c r="Q29" s="7" t="s">
        <v>252</v>
      </c>
      <c r="R29" s="12" t="s">
        <v>246</v>
      </c>
      <c r="S29" s="7" t="s">
        <v>246</v>
      </c>
      <c r="T29" s="35" t="n">
        <v>0.5</v>
      </c>
      <c r="U29" s="35" t="n">
        <v>0.8</v>
      </c>
      <c r="V29" s="32" t="n">
        <v>1</v>
      </c>
      <c r="W29" s="32" t="n">
        <v>0.9</v>
      </c>
      <c r="X29" s="7"/>
      <c r="Y29" s="7" t="s">
        <v>225</v>
      </c>
      <c r="Z29" s="7"/>
      <c r="AA29" s="7" t="str">
        <f aca="false">IF(B29="O","OK",IF(L29="","Trūkst augstākā līmeņa ID",IF(COUNTIF($A$5:$A$500,L29)=0,"Augstākā līmeņa ID nav atrasts",IF(R29="","Trūkst īpašnieka","OK"))))</f>
        <v>OK</v>
      </c>
    </row>
    <row r="30" customFormat="false" ht="23.85" hidden="false" customHeight="false" outlineLevel="0" collapsed="false">
      <c r="A30" s="8" t="s">
        <v>179</v>
      </c>
      <c r="B30" s="7" t="s">
        <v>282</v>
      </c>
      <c r="C30" s="7" t="s">
        <v>211</v>
      </c>
      <c r="D30" s="7" t="s">
        <v>246</v>
      </c>
      <c r="E30" s="8" t="s">
        <v>332</v>
      </c>
      <c r="F30" s="7" t="s">
        <v>293</v>
      </c>
      <c r="G30" s="7" t="s">
        <v>333</v>
      </c>
      <c r="H30" s="7" t="s">
        <v>241</v>
      </c>
      <c r="I30" s="7" t="s">
        <v>217</v>
      </c>
      <c r="J30" s="7" t="s">
        <v>278</v>
      </c>
      <c r="K30" s="7" t="s">
        <v>242</v>
      </c>
      <c r="L30" s="7" t="s">
        <v>127</v>
      </c>
      <c r="M30" s="7" t="s">
        <v>73</v>
      </c>
      <c r="N30" s="7" t="s">
        <v>334</v>
      </c>
      <c r="O30" s="7" t="s">
        <v>335</v>
      </c>
      <c r="P30" s="7" t="s">
        <v>221</v>
      </c>
      <c r="Q30" s="7" t="s">
        <v>222</v>
      </c>
      <c r="R30" s="12" t="s">
        <v>246</v>
      </c>
      <c r="S30" s="7" t="s">
        <v>246</v>
      </c>
      <c r="T30" s="35" t="n">
        <v>0.3</v>
      </c>
      <c r="U30" s="35" t="n">
        <v>0.8</v>
      </c>
      <c r="V30" s="32" t="n">
        <v>1</v>
      </c>
      <c r="W30" s="32" t="n">
        <v>0.9</v>
      </c>
      <c r="X30" s="7"/>
      <c r="Y30" s="7" t="s">
        <v>225</v>
      </c>
      <c r="Z30" s="7"/>
      <c r="AA30" s="7" t="str">
        <f aca="false">IF(B30="O","OK",IF(L30="","Trūkst augstākā līmeņa ID",IF(COUNTIF($A$5:$A$500,L30)=0,"Augstākā līmeņa ID nav atrasts",IF(R30="","Trūkst īpašnieka","OK"))))</f>
        <v>OK</v>
      </c>
    </row>
    <row r="31" customFormat="false" ht="23.85" hidden="false" customHeight="false" outlineLevel="0" collapsed="false">
      <c r="A31" s="8" t="s">
        <v>139</v>
      </c>
      <c r="B31" s="7" t="s">
        <v>336</v>
      </c>
      <c r="C31" s="7" t="s">
        <v>337</v>
      </c>
      <c r="D31" s="7" t="s">
        <v>338</v>
      </c>
      <c r="E31" s="8" t="s">
        <v>339</v>
      </c>
      <c r="F31" s="7" t="s">
        <v>293</v>
      </c>
      <c r="G31" s="7" t="s">
        <v>340</v>
      </c>
      <c r="H31" s="7" t="s">
        <v>341</v>
      </c>
      <c r="I31" s="7" t="s">
        <v>217</v>
      </c>
      <c r="J31" s="7" t="s">
        <v>278</v>
      </c>
      <c r="K31" s="7" t="s">
        <v>219</v>
      </c>
      <c r="L31" s="7" t="s">
        <v>137</v>
      </c>
      <c r="M31" s="7" t="s">
        <v>65</v>
      </c>
      <c r="N31" s="7" t="s">
        <v>342</v>
      </c>
      <c r="O31" s="7" t="s">
        <v>268</v>
      </c>
      <c r="P31" s="7" t="s">
        <v>297</v>
      </c>
      <c r="Q31" s="7" t="s">
        <v>298</v>
      </c>
      <c r="R31" s="12" t="s">
        <v>338</v>
      </c>
      <c r="S31" s="7" t="s">
        <v>244</v>
      </c>
      <c r="T31" s="34" t="n">
        <v>40</v>
      </c>
      <c r="U31" s="34" t="n">
        <v>60</v>
      </c>
      <c r="V31" s="32" t="n">
        <v>1</v>
      </c>
      <c r="W31" s="32" t="n">
        <v>0.9</v>
      </c>
      <c r="X31" s="7" t="s">
        <v>343</v>
      </c>
      <c r="Y31" s="7" t="s">
        <v>225</v>
      </c>
      <c r="Z31" s="7"/>
      <c r="AA31" s="7" t="str">
        <f aca="false">IF(B31="O","OK",IF(L31="","Trūkst augstākā līmeņa ID",IF(COUNTIF($A$5:$A$500,L31)=0,"Augstākā līmeņa ID nav atrasts",IF(R31="","Trūkst īpašnieka","OK"))))</f>
        <v>OK</v>
      </c>
    </row>
    <row r="32" customFormat="false" ht="23.85" hidden="false" customHeight="false" outlineLevel="0" collapsed="false">
      <c r="A32" s="8" t="s">
        <v>147</v>
      </c>
      <c r="B32" s="7" t="s">
        <v>336</v>
      </c>
      <c r="C32" s="7" t="s">
        <v>337</v>
      </c>
      <c r="D32" s="7" t="s">
        <v>338</v>
      </c>
      <c r="E32" s="8" t="s">
        <v>344</v>
      </c>
      <c r="F32" s="7" t="s">
        <v>293</v>
      </c>
      <c r="G32" s="7" t="s">
        <v>345</v>
      </c>
      <c r="H32" s="7" t="s">
        <v>216</v>
      </c>
      <c r="I32" s="7" t="s">
        <v>234</v>
      </c>
      <c r="J32" s="7" t="s">
        <v>278</v>
      </c>
      <c r="K32" s="7" t="s">
        <v>242</v>
      </c>
      <c r="L32" s="7" t="s">
        <v>136</v>
      </c>
      <c r="M32" s="7" t="s">
        <v>65</v>
      </c>
      <c r="N32" s="7" t="s">
        <v>346</v>
      </c>
      <c r="O32" s="7" t="s">
        <v>347</v>
      </c>
      <c r="P32" s="7" t="s">
        <v>251</v>
      </c>
      <c r="Q32" s="7" t="s">
        <v>252</v>
      </c>
      <c r="R32" s="12" t="s">
        <v>338</v>
      </c>
      <c r="S32" s="7" t="s">
        <v>223</v>
      </c>
      <c r="T32" s="31" t="n">
        <v>95</v>
      </c>
      <c r="U32" s="31" t="n">
        <v>75</v>
      </c>
      <c r="V32" s="32" t="n">
        <v>1</v>
      </c>
      <c r="W32" s="32" t="n">
        <v>0.9</v>
      </c>
      <c r="X32" s="7"/>
      <c r="Y32" s="7" t="s">
        <v>225</v>
      </c>
      <c r="Z32" s="7"/>
      <c r="AA32" s="7" t="str">
        <f aca="false">IF(B32="O","OK",IF(L32="","Trūkst augstākā līmeņa ID",IF(COUNTIF($A$5:$A$500,L32)=0,"Augstākā līmeņa ID nav atrasts",IF(R32="","Trūkst īpašnieka","OK"))))</f>
        <v>OK</v>
      </c>
    </row>
    <row r="33" customFormat="false" ht="23.85" hidden="false" customHeight="false" outlineLevel="0" collapsed="false">
      <c r="A33" s="8" t="s">
        <v>148</v>
      </c>
      <c r="B33" s="7" t="s">
        <v>336</v>
      </c>
      <c r="C33" s="7" t="s">
        <v>337</v>
      </c>
      <c r="D33" s="7" t="s">
        <v>338</v>
      </c>
      <c r="E33" s="8" t="s">
        <v>348</v>
      </c>
      <c r="F33" s="7" t="s">
        <v>247</v>
      </c>
      <c r="G33" s="7" t="s">
        <v>349</v>
      </c>
      <c r="H33" s="7" t="s">
        <v>241</v>
      </c>
      <c r="I33" s="7" t="s">
        <v>217</v>
      </c>
      <c r="J33" s="7" t="s">
        <v>218</v>
      </c>
      <c r="K33" s="7" t="s">
        <v>242</v>
      </c>
      <c r="L33" s="7" t="s">
        <v>136</v>
      </c>
      <c r="M33" s="7" t="s">
        <v>65</v>
      </c>
      <c r="N33" s="7" t="s">
        <v>350</v>
      </c>
      <c r="O33" s="7" t="s">
        <v>268</v>
      </c>
      <c r="P33" s="7" t="s">
        <v>221</v>
      </c>
      <c r="Q33" s="7" t="s">
        <v>222</v>
      </c>
      <c r="R33" s="12" t="s">
        <v>338</v>
      </c>
      <c r="S33" s="7" t="s">
        <v>244</v>
      </c>
      <c r="T33" s="35" t="n">
        <v>0.2</v>
      </c>
      <c r="U33" s="35" t="n">
        <v>0.3</v>
      </c>
      <c r="V33" s="32" t="n">
        <v>1</v>
      </c>
      <c r="W33" s="32" t="n">
        <v>0.9</v>
      </c>
      <c r="X33" s="7"/>
      <c r="Y33" s="7" t="s">
        <v>225</v>
      </c>
      <c r="Z33" s="7"/>
      <c r="AA33" s="7" t="str">
        <f aca="false">IF(B33="O","OK",IF(L33="","Trūkst augstākā līmeņa ID",IF(COUNTIF($A$5:$A$500,L33)=0,"Augstākā līmeņa ID nav atrasts",IF(R33="","Trūkst īpašnieka","OK"))))</f>
        <v>OK</v>
      </c>
    </row>
    <row r="34" customFormat="false" ht="23.85" hidden="false" customHeight="false" outlineLevel="0" collapsed="false">
      <c r="A34" s="8" t="s">
        <v>184</v>
      </c>
      <c r="B34" s="7" t="s">
        <v>336</v>
      </c>
      <c r="C34" s="7" t="s">
        <v>351</v>
      </c>
      <c r="D34" s="7" t="s">
        <v>352</v>
      </c>
      <c r="E34" s="8" t="s">
        <v>353</v>
      </c>
      <c r="F34" s="7" t="s">
        <v>293</v>
      </c>
      <c r="G34" s="7" t="s">
        <v>354</v>
      </c>
      <c r="H34" s="7" t="s">
        <v>241</v>
      </c>
      <c r="I34" s="7" t="s">
        <v>217</v>
      </c>
      <c r="J34" s="7" t="s">
        <v>278</v>
      </c>
      <c r="K34" s="7" t="s">
        <v>242</v>
      </c>
      <c r="L34" s="7" t="s">
        <v>121</v>
      </c>
      <c r="M34" s="7" t="s">
        <v>81</v>
      </c>
      <c r="N34" s="7" t="s">
        <v>355</v>
      </c>
      <c r="O34" s="7" t="s">
        <v>356</v>
      </c>
      <c r="P34" s="7" t="s">
        <v>297</v>
      </c>
      <c r="Q34" s="7" t="s">
        <v>298</v>
      </c>
      <c r="R34" s="12" t="s">
        <v>352</v>
      </c>
      <c r="S34" s="7" t="s">
        <v>352</v>
      </c>
      <c r="T34" s="35" t="n">
        <v>0.65</v>
      </c>
      <c r="U34" s="35" t="n">
        <v>0.75</v>
      </c>
      <c r="V34" s="32" t="n">
        <v>1</v>
      </c>
      <c r="W34" s="32" t="n">
        <v>0.9</v>
      </c>
      <c r="X34" s="7" t="s">
        <v>357</v>
      </c>
      <c r="Y34" s="7" t="s">
        <v>225</v>
      </c>
      <c r="Z34" s="7"/>
      <c r="AA34" s="7" t="str">
        <f aca="false">IF(B34="O","OK",IF(L34="","Trūkst augstākā līmeņa ID",IF(COUNTIF($A$5:$A$500,L34)=0,"Augstākā līmeņa ID nav atrasts",IF(R34="","Trūkst īpašnieka","OK"))))</f>
        <v>OK</v>
      </c>
    </row>
    <row r="35" customFormat="false" ht="23.85" hidden="false" customHeight="false" outlineLevel="0" collapsed="false">
      <c r="A35" s="8" t="s">
        <v>186</v>
      </c>
      <c r="B35" s="7" t="s">
        <v>336</v>
      </c>
      <c r="C35" s="7" t="s">
        <v>351</v>
      </c>
      <c r="D35" s="7" t="s">
        <v>352</v>
      </c>
      <c r="E35" s="8" t="s">
        <v>358</v>
      </c>
      <c r="F35" s="7" t="s">
        <v>247</v>
      </c>
      <c r="G35" s="7" t="s">
        <v>359</v>
      </c>
      <c r="H35" s="7" t="s">
        <v>241</v>
      </c>
      <c r="I35" s="7" t="s">
        <v>217</v>
      </c>
      <c r="J35" s="7" t="s">
        <v>218</v>
      </c>
      <c r="K35" s="7" t="s">
        <v>360</v>
      </c>
      <c r="L35" s="7" t="s">
        <v>121</v>
      </c>
      <c r="M35" s="7" t="s">
        <v>81</v>
      </c>
      <c r="N35" s="7" t="s">
        <v>361</v>
      </c>
      <c r="O35" s="7" t="s">
        <v>362</v>
      </c>
      <c r="P35" s="7" t="s">
        <v>251</v>
      </c>
      <c r="Q35" s="7" t="s">
        <v>252</v>
      </c>
      <c r="R35" s="12" t="s">
        <v>352</v>
      </c>
      <c r="S35" s="7" t="s">
        <v>352</v>
      </c>
      <c r="T35" s="35" t="n">
        <v>0.82</v>
      </c>
      <c r="U35" s="35" t="n">
        <v>0.9</v>
      </c>
      <c r="V35" s="32" t="n">
        <v>1</v>
      </c>
      <c r="W35" s="32" t="n">
        <v>0.9</v>
      </c>
      <c r="X35" s="7"/>
      <c r="Y35" s="7" t="s">
        <v>225</v>
      </c>
      <c r="Z35" s="7" t="s">
        <v>363</v>
      </c>
      <c r="AA35" s="7" t="str">
        <f aca="false">IF(B35="O","OK",IF(L35="","Trūkst augstākā līmeņa ID",IF(COUNTIF($A$5:$A$500,L35)=0,"Augstākā līmeņa ID nav atrasts",IF(R35="","Trūkst īpašnieka","OK"))))</f>
        <v>OK</v>
      </c>
    </row>
    <row r="36" customFormat="false" ht="23.85" hidden="false" customHeight="false" outlineLevel="0" collapsed="false">
      <c r="A36" s="8" t="s">
        <v>175</v>
      </c>
      <c r="B36" s="7" t="s">
        <v>336</v>
      </c>
      <c r="C36" s="7" t="s">
        <v>316</v>
      </c>
      <c r="D36" s="7" t="s">
        <v>272</v>
      </c>
      <c r="E36" s="8" t="s">
        <v>364</v>
      </c>
      <c r="F36" s="7" t="s">
        <v>247</v>
      </c>
      <c r="G36" s="7" t="s">
        <v>365</v>
      </c>
      <c r="H36" s="7" t="s">
        <v>241</v>
      </c>
      <c r="I36" s="7" t="s">
        <v>234</v>
      </c>
      <c r="J36" s="7" t="s">
        <v>218</v>
      </c>
      <c r="K36" s="7" t="s">
        <v>242</v>
      </c>
      <c r="L36" s="7" t="s">
        <v>174</v>
      </c>
      <c r="M36" s="7" t="s">
        <v>73</v>
      </c>
      <c r="N36" s="7" t="s">
        <v>366</v>
      </c>
      <c r="O36" s="7" t="s">
        <v>327</v>
      </c>
      <c r="P36" s="7" t="s">
        <v>221</v>
      </c>
      <c r="Q36" s="7" t="s">
        <v>222</v>
      </c>
      <c r="R36" s="12" t="s">
        <v>272</v>
      </c>
      <c r="S36" s="7" t="s">
        <v>272</v>
      </c>
      <c r="T36" s="35" t="n">
        <v>0.2</v>
      </c>
      <c r="U36" s="35" t="n">
        <v>0.1</v>
      </c>
      <c r="V36" s="32" t="n">
        <v>1</v>
      </c>
      <c r="W36" s="32" t="n">
        <v>0.9</v>
      </c>
      <c r="X36" s="7"/>
      <c r="Y36" s="7" t="s">
        <v>225</v>
      </c>
      <c r="Z36" s="7"/>
      <c r="AA36" s="7" t="str">
        <f aca="false">IF(B36="O","OK",IF(L36="","Trūkst augstākā līmeņa ID",IF(COUNTIF($A$5:$A$500,L36)=0,"Augstākā līmeņa ID nav atrasts",IF(R36="","Trūkst īpašnieka","OK"))))</f>
        <v>OK</v>
      </c>
    </row>
    <row r="37" customFormat="false" ht="23.85" hidden="false" customHeight="false" outlineLevel="0" collapsed="false">
      <c r="A37" s="8" t="s">
        <v>182</v>
      </c>
      <c r="B37" s="7" t="s">
        <v>336</v>
      </c>
      <c r="C37" s="7" t="s">
        <v>316</v>
      </c>
      <c r="D37" s="7" t="s">
        <v>272</v>
      </c>
      <c r="E37" s="8" t="s">
        <v>367</v>
      </c>
      <c r="F37" s="7" t="s">
        <v>293</v>
      </c>
      <c r="G37" s="7" t="s">
        <v>368</v>
      </c>
      <c r="H37" s="7" t="s">
        <v>241</v>
      </c>
      <c r="I37" s="7" t="s">
        <v>234</v>
      </c>
      <c r="J37" s="7" t="s">
        <v>278</v>
      </c>
      <c r="K37" s="7" t="s">
        <v>242</v>
      </c>
      <c r="L37" s="7" t="s">
        <v>125</v>
      </c>
      <c r="M37" s="7" t="s">
        <v>77</v>
      </c>
      <c r="N37" s="7" t="s">
        <v>369</v>
      </c>
      <c r="O37" s="7" t="s">
        <v>370</v>
      </c>
      <c r="P37" s="7" t="s">
        <v>251</v>
      </c>
      <c r="Q37" s="7" t="s">
        <v>252</v>
      </c>
      <c r="R37" s="12" t="s">
        <v>272</v>
      </c>
      <c r="S37" s="7" t="s">
        <v>272</v>
      </c>
      <c r="T37" s="35" t="n">
        <v>0.045</v>
      </c>
      <c r="U37" s="35" t="n">
        <v>0.035</v>
      </c>
      <c r="V37" s="32" t="n">
        <v>1</v>
      </c>
      <c r="W37" s="32" t="n">
        <v>0.9</v>
      </c>
      <c r="X37" s="7"/>
      <c r="Y37" s="7" t="s">
        <v>225</v>
      </c>
      <c r="Z37" s="7"/>
      <c r="AA37" s="7" t="str">
        <f aca="false">IF(B37="O","OK",IF(L37="","Trūkst augstākā līmeņa ID",IF(COUNTIF($A$5:$A$500,L37)=0,"Augstākā līmeņa ID nav atrasts",IF(R37="","Trūkst īpašnieka","OK"))))</f>
        <v>OK</v>
      </c>
    </row>
    <row r="38" customFormat="false" ht="23.85" hidden="false" customHeight="false" outlineLevel="0" collapsed="false">
      <c r="A38" s="8" t="s">
        <v>176</v>
      </c>
      <c r="B38" s="7" t="s">
        <v>336</v>
      </c>
      <c r="C38" s="7" t="s">
        <v>316</v>
      </c>
      <c r="D38" s="7" t="s">
        <v>272</v>
      </c>
      <c r="E38" s="8" t="s">
        <v>371</v>
      </c>
      <c r="F38" s="7" t="s">
        <v>293</v>
      </c>
      <c r="G38" s="7" t="s">
        <v>372</v>
      </c>
      <c r="H38" s="7" t="s">
        <v>373</v>
      </c>
      <c r="I38" s="7" t="s">
        <v>217</v>
      </c>
      <c r="J38" s="7" t="s">
        <v>278</v>
      </c>
      <c r="K38" s="7" t="s">
        <v>242</v>
      </c>
      <c r="L38" s="7" t="s">
        <v>174</v>
      </c>
      <c r="M38" s="7" t="s">
        <v>73</v>
      </c>
      <c r="N38" s="7" t="s">
        <v>374</v>
      </c>
      <c r="O38" s="7" t="s">
        <v>327</v>
      </c>
      <c r="P38" s="7" t="s">
        <v>221</v>
      </c>
      <c r="Q38" s="7" t="s">
        <v>222</v>
      </c>
      <c r="R38" s="12" t="s">
        <v>272</v>
      </c>
      <c r="S38" s="7" t="s">
        <v>272</v>
      </c>
      <c r="T38" s="33" t="n">
        <v>4</v>
      </c>
      <c r="U38" s="33" t="n">
        <v>8</v>
      </c>
      <c r="V38" s="32" t="n">
        <v>1</v>
      </c>
      <c r="W38" s="32" t="n">
        <v>0.9</v>
      </c>
      <c r="X38" s="7"/>
      <c r="Y38" s="7" t="s">
        <v>225</v>
      </c>
      <c r="Z38" s="7"/>
      <c r="AA38" s="7" t="str">
        <f aca="false">IF(B38="O","OK",IF(L38="","Trūkst augstākā līmeņa ID",IF(COUNTIF($A$5:$A$500,L38)=0,"Augstākā līmeņa ID nav atrasts",IF(R38="","Trūkst īpašnieka","OK"))))</f>
        <v>OK</v>
      </c>
    </row>
    <row r="39" customFormat="false" ht="15" hidden="false" customHeight="false" outlineLevel="0" collapsed="false">
      <c r="A39" s="8" t="s">
        <v>161</v>
      </c>
      <c r="B39" s="7" t="s">
        <v>336</v>
      </c>
      <c r="C39" s="7" t="s">
        <v>375</v>
      </c>
      <c r="D39" s="7" t="s">
        <v>376</v>
      </c>
      <c r="E39" s="8" t="s">
        <v>377</v>
      </c>
      <c r="F39" s="7" t="s">
        <v>293</v>
      </c>
      <c r="G39" s="7" t="s">
        <v>378</v>
      </c>
      <c r="H39" s="7" t="s">
        <v>241</v>
      </c>
      <c r="I39" s="7" t="s">
        <v>217</v>
      </c>
      <c r="J39" s="7" t="s">
        <v>278</v>
      </c>
      <c r="K39" s="7" t="s">
        <v>379</v>
      </c>
      <c r="L39" s="7" t="s">
        <v>160</v>
      </c>
      <c r="M39" s="7" t="s">
        <v>65</v>
      </c>
      <c r="N39" s="7" t="s">
        <v>380</v>
      </c>
      <c r="O39" s="7" t="s">
        <v>381</v>
      </c>
      <c r="P39" s="7" t="s">
        <v>251</v>
      </c>
      <c r="Q39" s="7" t="s">
        <v>252</v>
      </c>
      <c r="R39" s="12" t="s">
        <v>376</v>
      </c>
      <c r="S39" s="7" t="s">
        <v>376</v>
      </c>
      <c r="T39" s="35" t="n">
        <v>0.99</v>
      </c>
      <c r="U39" s="35" t="n">
        <v>0.997</v>
      </c>
      <c r="V39" s="32" t="n">
        <v>1</v>
      </c>
      <c r="W39" s="32" t="n">
        <v>0.9</v>
      </c>
      <c r="X39" s="7"/>
      <c r="Y39" s="7" t="s">
        <v>225</v>
      </c>
      <c r="Z39" s="7"/>
      <c r="AA39" s="7" t="str">
        <f aca="false">IF(B39="O","OK",IF(L39="","Trūkst augstākā līmeņa ID",IF(COUNTIF($A$5:$A$500,L39)=0,"Augstākā līmeņa ID nav atrasts",IF(R39="","Trūkst īpašnieka","OK"))))</f>
        <v>OK</v>
      </c>
    </row>
    <row r="40" customFormat="false" ht="23.85" hidden="false" customHeight="false" outlineLevel="0" collapsed="false">
      <c r="A40" s="8" t="s">
        <v>183</v>
      </c>
      <c r="B40" s="7" t="s">
        <v>336</v>
      </c>
      <c r="C40" s="7" t="s">
        <v>375</v>
      </c>
      <c r="D40" s="7" t="s">
        <v>376</v>
      </c>
      <c r="E40" s="8" t="s">
        <v>382</v>
      </c>
      <c r="F40" s="7" t="s">
        <v>293</v>
      </c>
      <c r="G40" s="7" t="s">
        <v>383</v>
      </c>
      <c r="H40" s="7" t="s">
        <v>241</v>
      </c>
      <c r="I40" s="7" t="s">
        <v>217</v>
      </c>
      <c r="J40" s="7" t="s">
        <v>278</v>
      </c>
      <c r="K40" s="7" t="s">
        <v>242</v>
      </c>
      <c r="L40" s="7" t="s">
        <v>125</v>
      </c>
      <c r="M40" s="7" t="s">
        <v>77</v>
      </c>
      <c r="N40" s="7" t="s">
        <v>384</v>
      </c>
      <c r="O40" s="7" t="s">
        <v>385</v>
      </c>
      <c r="P40" s="7" t="s">
        <v>297</v>
      </c>
      <c r="Q40" s="7" t="s">
        <v>298</v>
      </c>
      <c r="R40" s="12" t="s">
        <v>376</v>
      </c>
      <c r="S40" s="7" t="s">
        <v>376</v>
      </c>
      <c r="T40" s="35" t="n">
        <v>0.8</v>
      </c>
      <c r="U40" s="35" t="n">
        <v>0.92</v>
      </c>
      <c r="V40" s="32" t="n">
        <v>1</v>
      </c>
      <c r="W40" s="32" t="n">
        <v>0.9</v>
      </c>
      <c r="X40" s="7"/>
      <c r="Y40" s="7" t="s">
        <v>225</v>
      </c>
      <c r="Z40" s="7"/>
      <c r="AA40" s="7" t="str">
        <f aca="false">IF(B40="O","OK",IF(L40="","Trūkst augstākā līmeņa ID",IF(COUNTIF($A$5:$A$500,L40)=0,"Augstākā līmeņa ID nav atrasts",IF(R40="","Trūkst īpašnieka","OK"))))</f>
        <v>OK</v>
      </c>
    </row>
    <row r="41" customFormat="false" ht="23.85" hidden="false" customHeight="false" outlineLevel="0" collapsed="false">
      <c r="A41" s="8" t="s">
        <v>190</v>
      </c>
      <c r="B41" s="7" t="s">
        <v>336</v>
      </c>
      <c r="C41" s="7" t="s">
        <v>375</v>
      </c>
      <c r="D41" s="7" t="s">
        <v>376</v>
      </c>
      <c r="E41" s="8" t="s">
        <v>386</v>
      </c>
      <c r="F41" s="7" t="s">
        <v>293</v>
      </c>
      <c r="G41" s="7" t="s">
        <v>387</v>
      </c>
      <c r="H41" s="7" t="s">
        <v>241</v>
      </c>
      <c r="I41" s="7" t="s">
        <v>217</v>
      </c>
      <c r="J41" s="7" t="s">
        <v>278</v>
      </c>
      <c r="K41" s="7" t="s">
        <v>242</v>
      </c>
      <c r="L41" s="7" t="s">
        <v>81</v>
      </c>
      <c r="M41" s="7" t="s">
        <v>81</v>
      </c>
      <c r="N41" s="7" t="s">
        <v>388</v>
      </c>
      <c r="O41" s="7" t="s">
        <v>389</v>
      </c>
      <c r="P41" s="7" t="s">
        <v>221</v>
      </c>
      <c r="Q41" s="7" t="s">
        <v>222</v>
      </c>
      <c r="R41" s="12" t="s">
        <v>376</v>
      </c>
      <c r="S41" s="7" t="s">
        <v>376</v>
      </c>
      <c r="T41" s="35" t="n">
        <v>0.5</v>
      </c>
      <c r="U41" s="35" t="n">
        <v>1</v>
      </c>
      <c r="V41" s="32" t="n">
        <v>1</v>
      </c>
      <c r="W41" s="32" t="n">
        <v>0.9</v>
      </c>
      <c r="X41" s="7"/>
      <c r="Y41" s="7" t="s">
        <v>225</v>
      </c>
      <c r="Z41" s="7"/>
      <c r="AA41" s="7" t="str">
        <f aca="false">IF(B41="O","OK",IF(L41="","Trūkst augstākā līmeņa ID",IF(COUNTIF($A$5:$A$500,L41)=0,"Augstākā līmeņa ID nav atrasts",IF(R41="","Trūkst īpašnieka","OK"))))</f>
        <v>OK</v>
      </c>
    </row>
    <row r="42" customFormat="false" ht="23.85" hidden="false" customHeight="false" outlineLevel="0" collapsed="false">
      <c r="A42" s="8" t="s">
        <v>149</v>
      </c>
      <c r="B42" s="7" t="s">
        <v>390</v>
      </c>
      <c r="C42" s="7" t="s">
        <v>283</v>
      </c>
      <c r="D42" s="7" t="s">
        <v>391</v>
      </c>
      <c r="E42" s="8" t="s">
        <v>392</v>
      </c>
      <c r="F42" s="7" t="s">
        <v>247</v>
      </c>
      <c r="G42" s="7" t="s">
        <v>393</v>
      </c>
      <c r="H42" s="7" t="s">
        <v>216</v>
      </c>
      <c r="I42" s="7" t="s">
        <v>217</v>
      </c>
      <c r="J42" s="7" t="s">
        <v>218</v>
      </c>
      <c r="K42" s="7" t="s">
        <v>219</v>
      </c>
      <c r="L42" s="7" t="s">
        <v>136</v>
      </c>
      <c r="M42" s="7" t="s">
        <v>65</v>
      </c>
      <c r="N42" s="7" t="s">
        <v>394</v>
      </c>
      <c r="O42" s="7" t="s">
        <v>243</v>
      </c>
      <c r="P42" s="7" t="s">
        <v>251</v>
      </c>
      <c r="Q42" s="7" t="s">
        <v>252</v>
      </c>
      <c r="R42" s="12" t="s">
        <v>391</v>
      </c>
      <c r="S42" s="7" t="s">
        <v>244</v>
      </c>
      <c r="T42" s="31" t="n">
        <v>45000</v>
      </c>
      <c r="U42" s="31" t="n">
        <v>60000</v>
      </c>
      <c r="V42" s="32" t="n">
        <v>1</v>
      </c>
      <c r="W42" s="32" t="n">
        <v>0.9</v>
      </c>
      <c r="X42" s="7" t="s">
        <v>395</v>
      </c>
      <c r="Y42" s="7" t="s">
        <v>396</v>
      </c>
      <c r="Z42" s="7"/>
      <c r="AA42" s="7" t="str">
        <f aca="false">IF(B42="O","OK",IF(L42="","Trūkst augstākā līmeņa ID",IF(COUNTIF($A$5:$A$500,L42)=0,"Augstākā līmeņa ID nav atrasts",IF(R42="","Trūkst īpašnieka","OK"))))</f>
        <v>OK</v>
      </c>
    </row>
    <row r="43" customFormat="false" ht="23.85" hidden="false" customHeight="false" outlineLevel="0" collapsed="false">
      <c r="A43" s="8" t="s">
        <v>143</v>
      </c>
      <c r="B43" s="7" t="s">
        <v>390</v>
      </c>
      <c r="C43" s="7" t="s">
        <v>283</v>
      </c>
      <c r="D43" s="7" t="s">
        <v>397</v>
      </c>
      <c r="E43" s="8" t="s">
        <v>398</v>
      </c>
      <c r="F43" s="7" t="s">
        <v>293</v>
      </c>
      <c r="G43" s="7" t="s">
        <v>399</v>
      </c>
      <c r="H43" s="7" t="s">
        <v>373</v>
      </c>
      <c r="I43" s="7" t="s">
        <v>234</v>
      </c>
      <c r="J43" s="7" t="s">
        <v>278</v>
      </c>
      <c r="K43" s="7" t="s">
        <v>229</v>
      </c>
      <c r="L43" s="7" t="s">
        <v>137</v>
      </c>
      <c r="M43" s="7" t="s">
        <v>65</v>
      </c>
      <c r="N43" s="7" t="s">
        <v>400</v>
      </c>
      <c r="O43" s="7" t="s">
        <v>268</v>
      </c>
      <c r="P43" s="7" t="s">
        <v>297</v>
      </c>
      <c r="Q43" s="7" t="s">
        <v>298</v>
      </c>
      <c r="R43" s="12" t="s">
        <v>397</v>
      </c>
      <c r="S43" s="7" t="s">
        <v>244</v>
      </c>
      <c r="T43" s="33" t="n">
        <v>6</v>
      </c>
      <c r="U43" s="33" t="n">
        <v>2</v>
      </c>
      <c r="V43" s="32" t="n">
        <v>1</v>
      </c>
      <c r="W43" s="32" t="n">
        <v>0.9</v>
      </c>
      <c r="X43" s="7"/>
      <c r="Y43" s="7" t="s">
        <v>225</v>
      </c>
      <c r="Z43" s="7"/>
      <c r="AA43" s="7" t="str">
        <f aca="false">IF(B43="O","OK",IF(L43="","Trūkst augstākā līmeņa ID",IF(COUNTIF($A$5:$A$500,L43)=0,"Augstākā līmeņa ID nav atrasts",IF(R43="","Trūkst īpašnieka","OK"))))</f>
        <v>OK</v>
      </c>
    </row>
    <row r="44" customFormat="false" ht="23.85" hidden="false" customHeight="false" outlineLevel="0" collapsed="false">
      <c r="A44" s="8" t="s">
        <v>188</v>
      </c>
      <c r="B44" s="7" t="s">
        <v>390</v>
      </c>
      <c r="C44" s="7" t="s">
        <v>283</v>
      </c>
      <c r="D44" s="7" t="s">
        <v>401</v>
      </c>
      <c r="E44" s="8" t="s">
        <v>402</v>
      </c>
      <c r="F44" s="7" t="s">
        <v>247</v>
      </c>
      <c r="G44" s="7" t="s">
        <v>403</v>
      </c>
      <c r="H44" s="7" t="s">
        <v>241</v>
      </c>
      <c r="I44" s="7" t="s">
        <v>217</v>
      </c>
      <c r="J44" s="7" t="s">
        <v>218</v>
      </c>
      <c r="K44" s="7" t="s">
        <v>242</v>
      </c>
      <c r="L44" s="7" t="s">
        <v>121</v>
      </c>
      <c r="M44" s="7" t="s">
        <v>81</v>
      </c>
      <c r="N44" s="7" t="s">
        <v>404</v>
      </c>
      <c r="O44" s="7" t="s">
        <v>250</v>
      </c>
      <c r="P44" s="7" t="s">
        <v>221</v>
      </c>
      <c r="Q44" s="7" t="s">
        <v>222</v>
      </c>
      <c r="R44" s="12" t="s">
        <v>401</v>
      </c>
      <c r="S44" s="7" t="s">
        <v>401</v>
      </c>
      <c r="T44" s="35" t="n">
        <v>0.94</v>
      </c>
      <c r="U44" s="35" t="n">
        <v>1.02</v>
      </c>
      <c r="V44" s="32" t="n">
        <v>1</v>
      </c>
      <c r="W44" s="32" t="n">
        <v>0.9</v>
      </c>
      <c r="X44" s="7"/>
      <c r="Y44" s="7" t="s">
        <v>225</v>
      </c>
      <c r="Z44" s="7"/>
      <c r="AA44" s="7" t="str">
        <f aca="false">IF(B44="O","OK",IF(L44="","Trūkst augstākā līmeņa ID",IF(COUNTIF($A$5:$A$500,L44)=0,"Augstākā līmeņa ID nav atrasts",IF(R44="","Trūkst īpašnieka","OK"))))</f>
        <v>OK</v>
      </c>
    </row>
    <row r="45" customFormat="false" ht="23.85" hidden="false" customHeight="false" outlineLevel="0" collapsed="false">
      <c r="A45" s="8" t="s">
        <v>146</v>
      </c>
      <c r="B45" s="7" t="s">
        <v>390</v>
      </c>
      <c r="C45" s="7" t="s">
        <v>283</v>
      </c>
      <c r="D45" s="7" t="s">
        <v>244</v>
      </c>
      <c r="E45" s="8" t="s">
        <v>405</v>
      </c>
      <c r="F45" s="7" t="s">
        <v>293</v>
      </c>
      <c r="G45" s="7" t="s">
        <v>406</v>
      </c>
      <c r="H45" s="7" t="s">
        <v>241</v>
      </c>
      <c r="I45" s="7" t="s">
        <v>217</v>
      </c>
      <c r="J45" s="7" t="s">
        <v>278</v>
      </c>
      <c r="K45" s="7" t="s">
        <v>242</v>
      </c>
      <c r="L45" s="7" t="s">
        <v>137</v>
      </c>
      <c r="M45" s="7" t="s">
        <v>65</v>
      </c>
      <c r="N45" s="7" t="s">
        <v>407</v>
      </c>
      <c r="O45" s="7" t="s">
        <v>268</v>
      </c>
      <c r="P45" s="7" t="s">
        <v>297</v>
      </c>
      <c r="Q45" s="7" t="s">
        <v>298</v>
      </c>
      <c r="R45" s="12" t="s">
        <v>244</v>
      </c>
      <c r="S45" s="7" t="s">
        <v>244</v>
      </c>
      <c r="T45" s="35" t="n">
        <v>0.7</v>
      </c>
      <c r="U45" s="35" t="n">
        <v>0.95</v>
      </c>
      <c r="V45" s="32" t="n">
        <v>1</v>
      </c>
      <c r="W45" s="32" t="n">
        <v>0.9</v>
      </c>
      <c r="X45" s="7"/>
      <c r="Y45" s="7" t="s">
        <v>225</v>
      </c>
      <c r="Z45" s="7" t="s">
        <v>408</v>
      </c>
      <c r="AA45" s="7" t="str">
        <f aca="false">IF(B45="O","OK",IF(L45="","Trūkst augstākā līmeņa ID",IF(COUNTIF($A$5:$A$500,L45)=0,"Augstākā līmeņa ID nav atrasts",IF(R45="","Trūkst īpašnieka","OK"))))</f>
        <v>OK</v>
      </c>
    </row>
    <row r="46" customFormat="false" ht="23.85" hidden="false" customHeight="false" outlineLevel="0" collapsed="false">
      <c r="A46" s="8" t="s">
        <v>152</v>
      </c>
      <c r="B46" s="7" t="s">
        <v>390</v>
      </c>
      <c r="C46" s="7" t="s">
        <v>283</v>
      </c>
      <c r="D46" s="7" t="s">
        <v>244</v>
      </c>
      <c r="E46" s="8" t="s">
        <v>409</v>
      </c>
      <c r="F46" s="7" t="s">
        <v>293</v>
      </c>
      <c r="G46" s="7" t="s">
        <v>410</v>
      </c>
      <c r="H46" s="7" t="s">
        <v>241</v>
      </c>
      <c r="I46" s="7" t="s">
        <v>217</v>
      </c>
      <c r="J46" s="7" t="s">
        <v>218</v>
      </c>
      <c r="K46" s="7" t="s">
        <v>229</v>
      </c>
      <c r="L46" s="7" t="s">
        <v>136</v>
      </c>
      <c r="M46" s="7" t="s">
        <v>65</v>
      </c>
      <c r="N46" s="7" t="s">
        <v>411</v>
      </c>
      <c r="O46" s="7" t="s">
        <v>412</v>
      </c>
      <c r="P46" s="7" t="s">
        <v>251</v>
      </c>
      <c r="Q46" s="7" t="s">
        <v>252</v>
      </c>
      <c r="R46" s="12" t="s">
        <v>244</v>
      </c>
      <c r="S46" s="7" t="s">
        <v>244</v>
      </c>
      <c r="T46" s="35" t="n">
        <v>0.85</v>
      </c>
      <c r="U46" s="35" t="n">
        <v>0.92</v>
      </c>
      <c r="V46" s="32" t="n">
        <v>1</v>
      </c>
      <c r="W46" s="32" t="n">
        <v>0.9</v>
      </c>
      <c r="X46" s="7"/>
      <c r="Y46" s="7" t="s">
        <v>225</v>
      </c>
      <c r="Z46" s="7"/>
      <c r="AA46" s="7" t="str">
        <f aca="false">IF(B46="O","OK",IF(L46="","Trūkst augstākā līmeņa ID",IF(COUNTIF($A$5:$A$500,L46)=0,"Augstākā līmeņa ID nav atrasts",IF(R46="","Trūkst īpašnieka","OK"))))</f>
        <v>OK</v>
      </c>
    </row>
    <row r="47" customFormat="false" ht="23.85" hidden="false" customHeight="false" outlineLevel="0" collapsed="false">
      <c r="A47" s="8" t="s">
        <v>155</v>
      </c>
      <c r="B47" s="7" t="s">
        <v>390</v>
      </c>
      <c r="C47" s="7" t="s">
        <v>301</v>
      </c>
      <c r="D47" s="7" t="s">
        <v>413</v>
      </c>
      <c r="E47" s="8" t="s">
        <v>414</v>
      </c>
      <c r="F47" s="7" t="s">
        <v>293</v>
      </c>
      <c r="G47" s="7" t="s">
        <v>415</v>
      </c>
      <c r="H47" s="7" t="s">
        <v>241</v>
      </c>
      <c r="I47" s="7" t="s">
        <v>217</v>
      </c>
      <c r="J47" s="7" t="s">
        <v>278</v>
      </c>
      <c r="K47" s="7" t="s">
        <v>242</v>
      </c>
      <c r="L47" s="7" t="s">
        <v>154</v>
      </c>
      <c r="M47" s="7" t="s">
        <v>65</v>
      </c>
      <c r="N47" s="7" t="s">
        <v>416</v>
      </c>
      <c r="O47" s="7" t="s">
        <v>417</v>
      </c>
      <c r="P47" s="7" t="s">
        <v>297</v>
      </c>
      <c r="Q47" s="7" t="s">
        <v>298</v>
      </c>
      <c r="R47" s="12" t="s">
        <v>413</v>
      </c>
      <c r="S47" s="7" t="s">
        <v>413</v>
      </c>
      <c r="T47" s="35" t="n">
        <v>0.62</v>
      </c>
      <c r="U47" s="35" t="n">
        <v>0.72</v>
      </c>
      <c r="V47" s="32" t="n">
        <v>1</v>
      </c>
      <c r="W47" s="32" t="n">
        <v>0.9</v>
      </c>
      <c r="X47" s="7" t="s">
        <v>309</v>
      </c>
      <c r="Y47" s="7" t="s">
        <v>225</v>
      </c>
      <c r="Z47" s="7"/>
      <c r="AA47" s="7" t="str">
        <f aca="false">IF(B47="O","OK",IF(L47="","Trūkst augstākā līmeņa ID",IF(COUNTIF($A$5:$A$500,L47)=0,"Augstākā līmeņa ID nav atrasts",IF(R47="","Trūkst īpašnieka","OK"))))</f>
        <v>OK</v>
      </c>
    </row>
    <row r="48" customFormat="false" ht="23.85" hidden="false" customHeight="false" outlineLevel="0" collapsed="false">
      <c r="A48" s="8" t="s">
        <v>162</v>
      </c>
      <c r="B48" s="7" t="s">
        <v>390</v>
      </c>
      <c r="C48" s="7" t="s">
        <v>301</v>
      </c>
      <c r="D48" s="7" t="s">
        <v>418</v>
      </c>
      <c r="E48" s="8" t="s">
        <v>419</v>
      </c>
      <c r="F48" s="7" t="s">
        <v>293</v>
      </c>
      <c r="G48" s="7" t="s">
        <v>420</v>
      </c>
      <c r="H48" s="7" t="s">
        <v>241</v>
      </c>
      <c r="I48" s="7" t="s">
        <v>217</v>
      </c>
      <c r="J48" s="7" t="s">
        <v>278</v>
      </c>
      <c r="K48" s="7" t="s">
        <v>242</v>
      </c>
      <c r="L48" s="7" t="s">
        <v>160</v>
      </c>
      <c r="M48" s="7" t="s">
        <v>65</v>
      </c>
      <c r="N48" s="7" t="s">
        <v>421</v>
      </c>
      <c r="O48" s="7" t="s">
        <v>422</v>
      </c>
      <c r="P48" s="7" t="s">
        <v>297</v>
      </c>
      <c r="Q48" s="7" t="s">
        <v>298</v>
      </c>
      <c r="R48" s="12" t="s">
        <v>418</v>
      </c>
      <c r="S48" s="7" t="s">
        <v>418</v>
      </c>
      <c r="T48" s="35" t="n">
        <v>0.985</v>
      </c>
      <c r="U48" s="35" t="n">
        <v>0.995</v>
      </c>
      <c r="V48" s="32" t="n">
        <v>1</v>
      </c>
      <c r="W48" s="32" t="n">
        <v>0.9</v>
      </c>
      <c r="X48" s="7"/>
      <c r="Y48" s="7" t="s">
        <v>225</v>
      </c>
      <c r="Z48" s="7"/>
      <c r="AA48" s="7" t="str">
        <f aca="false">IF(B48="O","OK",IF(L48="","Trūkst augstākā līmeņa ID",IF(COUNTIF($A$5:$A$500,L48)=0,"Augstākā līmeņa ID nav atrasts",IF(R48="","Trūkst īpašnieka","OK"))))</f>
        <v>OK</v>
      </c>
    </row>
    <row r="49" customFormat="false" ht="23.85" hidden="false" customHeight="false" outlineLevel="0" collapsed="false">
      <c r="A49" s="8" t="s">
        <v>163</v>
      </c>
      <c r="B49" s="7" t="s">
        <v>390</v>
      </c>
      <c r="C49" s="7" t="s">
        <v>301</v>
      </c>
      <c r="D49" s="7" t="s">
        <v>418</v>
      </c>
      <c r="E49" s="8" t="s">
        <v>423</v>
      </c>
      <c r="F49" s="7" t="s">
        <v>293</v>
      </c>
      <c r="G49" s="7" t="s">
        <v>424</v>
      </c>
      <c r="H49" s="7" t="s">
        <v>373</v>
      </c>
      <c r="I49" s="7" t="s">
        <v>234</v>
      </c>
      <c r="J49" s="7" t="s">
        <v>278</v>
      </c>
      <c r="K49" s="7" t="s">
        <v>229</v>
      </c>
      <c r="L49" s="7" t="s">
        <v>160</v>
      </c>
      <c r="M49" s="7" t="s">
        <v>65</v>
      </c>
      <c r="N49" s="7" t="s">
        <v>425</v>
      </c>
      <c r="O49" s="7" t="s">
        <v>426</v>
      </c>
      <c r="P49" s="7" t="s">
        <v>297</v>
      </c>
      <c r="Q49" s="7" t="s">
        <v>298</v>
      </c>
      <c r="R49" s="12" t="s">
        <v>418</v>
      </c>
      <c r="S49" s="7" t="s">
        <v>418</v>
      </c>
      <c r="T49" s="33" t="n">
        <v>30</v>
      </c>
      <c r="U49" s="33" t="n">
        <v>24</v>
      </c>
      <c r="V49" s="32" t="n">
        <v>1</v>
      </c>
      <c r="W49" s="32" t="n">
        <v>0.9</v>
      </c>
      <c r="X49" s="7" t="s">
        <v>427</v>
      </c>
      <c r="Y49" s="7" t="s">
        <v>225</v>
      </c>
      <c r="Z49" s="7"/>
      <c r="AA49" s="7" t="str">
        <f aca="false">IF(B49="O","OK",IF(L49="","Trūkst augstākā līmeņa ID",IF(COUNTIF($A$5:$A$500,L49)=0,"Augstākā līmeņa ID nav atrasts",IF(R49="","Trūkst īpašnieka","OK"))))</f>
        <v>OK</v>
      </c>
    </row>
    <row r="50" customFormat="false" ht="23.85" hidden="false" customHeight="false" outlineLevel="0" collapsed="false">
      <c r="A50" s="8" t="s">
        <v>165</v>
      </c>
      <c r="B50" s="7" t="s">
        <v>390</v>
      </c>
      <c r="C50" s="7" t="s">
        <v>301</v>
      </c>
      <c r="D50" s="7" t="s">
        <v>428</v>
      </c>
      <c r="E50" s="8" t="s">
        <v>429</v>
      </c>
      <c r="F50" s="7" t="s">
        <v>293</v>
      </c>
      <c r="G50" s="7" t="s">
        <v>430</v>
      </c>
      <c r="H50" s="7" t="s">
        <v>241</v>
      </c>
      <c r="I50" s="7" t="s">
        <v>217</v>
      </c>
      <c r="J50" s="7" t="s">
        <v>278</v>
      </c>
      <c r="K50" s="7" t="s">
        <v>242</v>
      </c>
      <c r="L50" s="7" t="s">
        <v>160</v>
      </c>
      <c r="M50" s="7" t="s">
        <v>65</v>
      </c>
      <c r="N50" s="7" t="s">
        <v>431</v>
      </c>
      <c r="O50" s="7" t="s">
        <v>250</v>
      </c>
      <c r="P50" s="7" t="s">
        <v>251</v>
      </c>
      <c r="Q50" s="7" t="s">
        <v>252</v>
      </c>
      <c r="R50" s="12" t="s">
        <v>428</v>
      </c>
      <c r="S50" s="7" t="s">
        <v>428</v>
      </c>
      <c r="T50" s="35" t="n">
        <v>0.84</v>
      </c>
      <c r="U50" s="35" t="n">
        <v>0.92</v>
      </c>
      <c r="V50" s="32" t="n">
        <v>1</v>
      </c>
      <c r="W50" s="32" t="n">
        <v>0.9</v>
      </c>
      <c r="X50" s="7"/>
      <c r="Y50" s="7" t="s">
        <v>225</v>
      </c>
      <c r="Z50" s="7"/>
      <c r="AA50" s="7" t="str">
        <f aca="false">IF(B50="O","OK",IF(L50="","Trūkst augstākā līmeņa ID",IF(COUNTIF($A$5:$A$500,L50)=0,"Augstākā līmeņa ID nav atrasts",IF(R50="","Trūkst īpašnieka","OK"))))</f>
        <v>OK</v>
      </c>
    </row>
    <row r="51" customFormat="false" ht="23.85" hidden="false" customHeight="false" outlineLevel="0" collapsed="false">
      <c r="A51" s="8" t="s">
        <v>157</v>
      </c>
      <c r="B51" s="7" t="s">
        <v>390</v>
      </c>
      <c r="C51" s="7" t="s">
        <v>301</v>
      </c>
      <c r="D51" s="7" t="s">
        <v>428</v>
      </c>
      <c r="E51" s="8" t="s">
        <v>432</v>
      </c>
      <c r="F51" s="7" t="s">
        <v>247</v>
      </c>
      <c r="G51" s="7" t="s">
        <v>433</v>
      </c>
      <c r="H51" s="7" t="s">
        <v>216</v>
      </c>
      <c r="I51" s="7" t="s">
        <v>234</v>
      </c>
      <c r="J51" s="7" t="s">
        <v>218</v>
      </c>
      <c r="K51" s="7" t="s">
        <v>219</v>
      </c>
      <c r="L51" s="7" t="s">
        <v>154</v>
      </c>
      <c r="M51" s="7" t="s">
        <v>65</v>
      </c>
      <c r="N51" s="7" t="s">
        <v>434</v>
      </c>
      <c r="O51" s="7" t="s">
        <v>250</v>
      </c>
      <c r="P51" s="7" t="s">
        <v>251</v>
      </c>
      <c r="Q51" s="7" t="s">
        <v>252</v>
      </c>
      <c r="R51" s="12" t="s">
        <v>428</v>
      </c>
      <c r="S51" s="7" t="s">
        <v>428</v>
      </c>
      <c r="T51" s="31" t="n">
        <v>8000</v>
      </c>
      <c r="U51" s="31" t="n">
        <v>0</v>
      </c>
      <c r="V51" s="32" t="n">
        <v>1</v>
      </c>
      <c r="W51" s="32" t="n">
        <v>0.9</v>
      </c>
      <c r="X51" s="7" t="s">
        <v>435</v>
      </c>
      <c r="Y51" s="7" t="s">
        <v>225</v>
      </c>
      <c r="Z51" s="7"/>
      <c r="AA51" s="7" t="str">
        <f aca="false">IF(B51="O","OK",IF(L51="","Trūkst augstākā līmeņa ID",IF(COUNTIF($A$5:$A$500,L51)=0,"Augstākā līmeņa ID nav atrasts",IF(R51="","Trūkst īpašnieka","OK"))))</f>
        <v>OK</v>
      </c>
    </row>
    <row r="52" customFormat="false" ht="15" hidden="false" customHeight="false" outlineLevel="0" collapsed="false">
      <c r="A52" s="8" t="s">
        <v>167</v>
      </c>
      <c r="B52" s="7" t="s">
        <v>390</v>
      </c>
      <c r="C52" s="7" t="s">
        <v>301</v>
      </c>
      <c r="D52" s="7" t="s">
        <v>428</v>
      </c>
      <c r="E52" s="8" t="s">
        <v>436</v>
      </c>
      <c r="F52" s="7" t="s">
        <v>247</v>
      </c>
      <c r="G52" s="7" t="s">
        <v>437</v>
      </c>
      <c r="H52" s="7" t="s">
        <v>260</v>
      </c>
      <c r="I52" s="7" t="s">
        <v>234</v>
      </c>
      <c r="J52" s="7" t="s">
        <v>218</v>
      </c>
      <c r="K52" s="7" t="s">
        <v>242</v>
      </c>
      <c r="L52" s="7" t="s">
        <v>166</v>
      </c>
      <c r="M52" s="7" t="s">
        <v>69</v>
      </c>
      <c r="N52" s="7" t="s">
        <v>438</v>
      </c>
      <c r="O52" s="7" t="s">
        <v>220</v>
      </c>
      <c r="P52" s="7" t="s">
        <v>251</v>
      </c>
      <c r="Q52" s="7" t="s">
        <v>252</v>
      </c>
      <c r="R52" s="12" t="s">
        <v>428</v>
      </c>
      <c r="S52" s="7" t="s">
        <v>223</v>
      </c>
      <c r="T52" s="34" t="n">
        <v>55</v>
      </c>
      <c r="U52" s="34" t="n">
        <v>45</v>
      </c>
      <c r="V52" s="32" t="n">
        <v>1</v>
      </c>
      <c r="W52" s="32" t="n">
        <v>0.9</v>
      </c>
      <c r="X52" s="7" t="s">
        <v>439</v>
      </c>
      <c r="Y52" s="7" t="s">
        <v>225</v>
      </c>
      <c r="Z52" s="7"/>
      <c r="AA52" s="7" t="str">
        <f aca="false">IF(B52="O","OK",IF(L52="","Trūkst augstākā līmeņa ID",IF(COUNTIF($A$5:$A$500,L52)=0,"Augstākā līmeņa ID nav atrasts",IF(R52="","Trūkst īpašnieka","OK"))))</f>
        <v>OK</v>
      </c>
    </row>
    <row r="53" customFormat="false" ht="23.85" hidden="false" customHeight="false" outlineLevel="0" collapsed="false">
      <c r="A53" s="8" t="s">
        <v>158</v>
      </c>
      <c r="B53" s="7" t="s">
        <v>390</v>
      </c>
      <c r="C53" s="7" t="s">
        <v>301</v>
      </c>
      <c r="D53" s="7" t="s">
        <v>440</v>
      </c>
      <c r="E53" s="8" t="s">
        <v>441</v>
      </c>
      <c r="F53" s="7" t="s">
        <v>293</v>
      </c>
      <c r="G53" s="7" t="s">
        <v>442</v>
      </c>
      <c r="H53" s="7" t="s">
        <v>241</v>
      </c>
      <c r="I53" s="7" t="s">
        <v>234</v>
      </c>
      <c r="J53" s="7" t="s">
        <v>278</v>
      </c>
      <c r="K53" s="7" t="s">
        <v>242</v>
      </c>
      <c r="L53" s="7" t="s">
        <v>154</v>
      </c>
      <c r="M53" s="7" t="s">
        <v>65</v>
      </c>
      <c r="N53" s="7" t="s">
        <v>443</v>
      </c>
      <c r="O53" s="7" t="s">
        <v>444</v>
      </c>
      <c r="P53" s="7" t="s">
        <v>297</v>
      </c>
      <c r="Q53" s="7" t="s">
        <v>298</v>
      </c>
      <c r="R53" s="12" t="s">
        <v>440</v>
      </c>
      <c r="S53" s="7" t="s">
        <v>440</v>
      </c>
      <c r="T53" s="35" t="n">
        <v>0.03</v>
      </c>
      <c r="U53" s="35" t="n">
        <v>0.015</v>
      </c>
      <c r="V53" s="32" t="n">
        <v>1</v>
      </c>
      <c r="W53" s="32" t="n">
        <v>0.9</v>
      </c>
      <c r="X53" s="7"/>
      <c r="Y53" s="7" t="s">
        <v>225</v>
      </c>
      <c r="Z53" s="7"/>
      <c r="AA53" s="7" t="str">
        <f aca="false">IF(B53="O","OK",IF(L53="","Trūkst augstākā līmeņa ID",IF(COUNTIF($A$5:$A$500,L53)=0,"Augstākā līmeņa ID nav atrasts",IF(R53="","Trūkst īpašnieka","OK"))))</f>
        <v>OK</v>
      </c>
    </row>
    <row r="54" customFormat="false" ht="15" hidden="false" customHeight="false" outlineLevel="0" collapsed="false">
      <c r="A54" s="8" t="s">
        <v>189</v>
      </c>
      <c r="B54" s="7" t="s">
        <v>390</v>
      </c>
      <c r="C54" s="7" t="s">
        <v>301</v>
      </c>
      <c r="D54" s="7" t="s">
        <v>440</v>
      </c>
      <c r="E54" s="8" t="s">
        <v>445</v>
      </c>
      <c r="F54" s="7" t="s">
        <v>247</v>
      </c>
      <c r="G54" s="7" t="s">
        <v>446</v>
      </c>
      <c r="H54" s="7" t="s">
        <v>241</v>
      </c>
      <c r="I54" s="7" t="s">
        <v>234</v>
      </c>
      <c r="J54" s="7" t="s">
        <v>218</v>
      </c>
      <c r="K54" s="7" t="s">
        <v>242</v>
      </c>
      <c r="L54" s="7" t="s">
        <v>121</v>
      </c>
      <c r="M54" s="7" t="s">
        <v>81</v>
      </c>
      <c r="N54" s="7" t="s">
        <v>447</v>
      </c>
      <c r="O54" s="7" t="s">
        <v>448</v>
      </c>
      <c r="P54" s="7" t="s">
        <v>251</v>
      </c>
      <c r="Q54" s="7" t="s">
        <v>252</v>
      </c>
      <c r="R54" s="12" t="s">
        <v>440</v>
      </c>
      <c r="S54" s="7" t="s">
        <v>440</v>
      </c>
      <c r="T54" s="35" t="n">
        <v>0.012</v>
      </c>
      <c r="U54" s="35" t="n">
        <v>0.006</v>
      </c>
      <c r="V54" s="32" t="n">
        <v>1</v>
      </c>
      <c r="W54" s="32" t="n">
        <v>0.9</v>
      </c>
      <c r="X54" s="7"/>
      <c r="Y54" s="7" t="s">
        <v>225</v>
      </c>
      <c r="Z54" s="7"/>
      <c r="AA54" s="7" t="str">
        <f aca="false">IF(B54="O","OK",IF(L54="","Trūkst augstākā līmeņa ID",IF(COUNTIF($A$5:$A$500,L54)=0,"Augstākā līmeņa ID nav atrasts",IF(R54="","Trūkst īpašnieka","OK"))))</f>
        <v>OK</v>
      </c>
    </row>
    <row r="55" customFormat="false" ht="15" hidden="false" customHeight="false" outlineLevel="0" collapsed="false">
      <c r="A55" s="8" t="s">
        <v>173</v>
      </c>
      <c r="B55" s="7" t="s">
        <v>390</v>
      </c>
      <c r="C55" s="7" t="s">
        <v>90</v>
      </c>
      <c r="D55" s="7" t="s">
        <v>223</v>
      </c>
      <c r="E55" s="8" t="s">
        <v>449</v>
      </c>
      <c r="F55" s="7" t="s">
        <v>293</v>
      </c>
      <c r="G55" s="7" t="s">
        <v>450</v>
      </c>
      <c r="H55" s="7" t="s">
        <v>260</v>
      </c>
      <c r="I55" s="7" t="s">
        <v>234</v>
      </c>
      <c r="J55" s="7" t="s">
        <v>278</v>
      </c>
      <c r="K55" s="7" t="s">
        <v>229</v>
      </c>
      <c r="L55" s="7" t="s">
        <v>172</v>
      </c>
      <c r="M55" s="7" t="s">
        <v>69</v>
      </c>
      <c r="N55" s="7" t="s">
        <v>451</v>
      </c>
      <c r="O55" s="7" t="s">
        <v>452</v>
      </c>
      <c r="P55" s="7" t="s">
        <v>251</v>
      </c>
      <c r="Q55" s="7" t="s">
        <v>252</v>
      </c>
      <c r="R55" s="12" t="s">
        <v>223</v>
      </c>
      <c r="S55" s="7" t="s">
        <v>223</v>
      </c>
      <c r="T55" s="34" t="n">
        <v>12</v>
      </c>
      <c r="U55" s="34" t="n">
        <v>6</v>
      </c>
      <c r="V55" s="32" t="n">
        <v>1</v>
      </c>
      <c r="W55" s="32" t="n">
        <v>0.9</v>
      </c>
      <c r="X55" s="7"/>
      <c r="Y55" s="7" t="s">
        <v>225</v>
      </c>
      <c r="Z55" s="7"/>
      <c r="AA55" s="7" t="str">
        <f aca="false">IF(B55="O","OK",IF(L55="","Trūkst augstākā līmeņa ID",IF(COUNTIF($A$5:$A$500,L55)=0,"Augstākā līmeņa ID nav atrasts",IF(R55="","Trūkst īpašnieka","OK"))))</f>
        <v>OK</v>
      </c>
    </row>
    <row r="56" customFormat="false" ht="23.85" hidden="false" customHeight="false" outlineLevel="0" collapsed="false">
      <c r="A56" s="8" t="s">
        <v>169</v>
      </c>
      <c r="B56" s="7" t="s">
        <v>390</v>
      </c>
      <c r="C56" s="7" t="s">
        <v>90</v>
      </c>
      <c r="D56" s="7" t="s">
        <v>223</v>
      </c>
      <c r="E56" s="8" t="s">
        <v>453</v>
      </c>
      <c r="F56" s="7" t="s">
        <v>293</v>
      </c>
      <c r="G56" s="7" t="s">
        <v>454</v>
      </c>
      <c r="H56" s="7" t="s">
        <v>241</v>
      </c>
      <c r="I56" s="7" t="s">
        <v>217</v>
      </c>
      <c r="J56" s="7" t="s">
        <v>278</v>
      </c>
      <c r="K56" s="7" t="s">
        <v>242</v>
      </c>
      <c r="L56" s="7" t="s">
        <v>168</v>
      </c>
      <c r="M56" s="7" t="s">
        <v>69</v>
      </c>
      <c r="N56" s="7" t="s">
        <v>455</v>
      </c>
      <c r="O56" s="7" t="s">
        <v>250</v>
      </c>
      <c r="P56" s="7" t="s">
        <v>297</v>
      </c>
      <c r="Q56" s="7" t="s">
        <v>298</v>
      </c>
      <c r="R56" s="12" t="s">
        <v>223</v>
      </c>
      <c r="S56" s="7" t="s">
        <v>223</v>
      </c>
      <c r="T56" s="35" t="n">
        <v>0.75</v>
      </c>
      <c r="U56" s="35" t="n">
        <v>0.98</v>
      </c>
      <c r="V56" s="32" t="n">
        <v>1</v>
      </c>
      <c r="W56" s="32" t="n">
        <v>0.9</v>
      </c>
      <c r="X56" s="7"/>
      <c r="Y56" s="7" t="s">
        <v>225</v>
      </c>
      <c r="Z56" s="7"/>
      <c r="AA56" s="7" t="str">
        <f aca="false">IF(B56="O","OK",IF(L56="","Trūkst augstākā līmeņa ID",IF(COUNTIF($A$5:$A$500,L56)=0,"Augstākā līmeņa ID nav atrasts",IF(R56="","Trūkst īpašnieka","OK"))))</f>
        <v>OK</v>
      </c>
    </row>
    <row r="57" customFormat="false" ht="23.85" hidden="false" customHeight="false" outlineLevel="0" collapsed="false">
      <c r="A57" s="8" t="s">
        <v>180</v>
      </c>
      <c r="B57" s="7" t="s">
        <v>390</v>
      </c>
      <c r="C57" s="7" t="s">
        <v>90</v>
      </c>
      <c r="D57" s="7" t="s">
        <v>456</v>
      </c>
      <c r="E57" s="8" t="s">
        <v>457</v>
      </c>
      <c r="F57" s="7" t="s">
        <v>293</v>
      </c>
      <c r="G57" s="7" t="s">
        <v>458</v>
      </c>
      <c r="H57" s="7" t="s">
        <v>241</v>
      </c>
      <c r="I57" s="7" t="s">
        <v>217</v>
      </c>
      <c r="J57" s="7" t="s">
        <v>278</v>
      </c>
      <c r="K57" s="7" t="s">
        <v>242</v>
      </c>
      <c r="L57" s="7" t="s">
        <v>117</v>
      </c>
      <c r="M57" s="7" t="s">
        <v>77</v>
      </c>
      <c r="N57" s="7" t="s">
        <v>459</v>
      </c>
      <c r="O57" s="7" t="s">
        <v>460</v>
      </c>
      <c r="P57" s="7" t="s">
        <v>251</v>
      </c>
      <c r="Q57" s="7" t="s">
        <v>252</v>
      </c>
      <c r="R57" s="12" t="s">
        <v>456</v>
      </c>
      <c r="S57" s="7" t="s">
        <v>456</v>
      </c>
      <c r="T57" s="35" t="n">
        <v>0.6</v>
      </c>
      <c r="U57" s="35" t="n">
        <v>1</v>
      </c>
      <c r="V57" s="32" t="n">
        <v>1</v>
      </c>
      <c r="W57" s="32" t="n">
        <v>0.9</v>
      </c>
      <c r="X57" s="7"/>
      <c r="Y57" s="7" t="s">
        <v>225</v>
      </c>
      <c r="Z57" s="7"/>
      <c r="AA57" s="7" t="str">
        <f aca="false">IF(B57="O","OK",IF(L57="","Trūkst augstākā līmeņa ID",IF(COUNTIF($A$5:$A$500,L57)=0,"Augstākā līmeņa ID nav atrasts",IF(R57="","Trūkst īpašnieka","OK"))))</f>
        <v>OK</v>
      </c>
    </row>
    <row r="58" customFormat="false" ht="15" hidden="false" customHeight="false" outlineLevel="0" collapsed="false">
      <c r="A58" s="8" t="s">
        <v>168</v>
      </c>
      <c r="B58" s="7" t="s">
        <v>390</v>
      </c>
      <c r="C58" s="7" t="s">
        <v>90</v>
      </c>
      <c r="D58" s="7" t="s">
        <v>461</v>
      </c>
      <c r="E58" s="8" t="s">
        <v>462</v>
      </c>
      <c r="F58" s="7" t="s">
        <v>247</v>
      </c>
      <c r="G58" s="7" t="s">
        <v>463</v>
      </c>
      <c r="H58" s="7" t="s">
        <v>260</v>
      </c>
      <c r="I58" s="7" t="s">
        <v>234</v>
      </c>
      <c r="J58" s="7" t="s">
        <v>218</v>
      </c>
      <c r="K58" s="7" t="s">
        <v>242</v>
      </c>
      <c r="L58" s="7" t="s">
        <v>166</v>
      </c>
      <c r="M58" s="7" t="s">
        <v>69</v>
      </c>
      <c r="N58" s="7" t="s">
        <v>464</v>
      </c>
      <c r="O58" s="7" t="s">
        <v>220</v>
      </c>
      <c r="P58" s="7" t="s">
        <v>251</v>
      </c>
      <c r="Q58" s="7" t="s">
        <v>252</v>
      </c>
      <c r="R58" s="12" t="s">
        <v>461</v>
      </c>
      <c r="S58" s="7" t="s">
        <v>223</v>
      </c>
      <c r="T58" s="34" t="n">
        <v>48</v>
      </c>
      <c r="U58" s="34" t="n">
        <v>38</v>
      </c>
      <c r="V58" s="32" t="n">
        <v>1</v>
      </c>
      <c r="W58" s="32" t="n">
        <v>0.9</v>
      </c>
      <c r="X58" s="7" t="s">
        <v>465</v>
      </c>
      <c r="Y58" s="7" t="s">
        <v>225</v>
      </c>
      <c r="Z58" s="7"/>
      <c r="AA58" s="7" t="str">
        <f aca="false">IF(B58="O","OK",IF(L58="","Trūkst augstākā līmeņa ID",IF(COUNTIF($A$5:$A$500,L58)=0,"Augstākā līmeņa ID nav atrasts",IF(R58="","Trūkst īpašnieka","OK"))))</f>
        <v>OK</v>
      </c>
    </row>
    <row r="59" customFormat="false" ht="23.85" hidden="false" customHeight="false" outlineLevel="0" collapsed="false">
      <c r="A59" s="8" t="s">
        <v>170</v>
      </c>
      <c r="B59" s="7" t="s">
        <v>390</v>
      </c>
      <c r="C59" s="7" t="s">
        <v>90</v>
      </c>
      <c r="D59" s="7" t="s">
        <v>461</v>
      </c>
      <c r="E59" s="8" t="s">
        <v>466</v>
      </c>
      <c r="F59" s="7" t="s">
        <v>293</v>
      </c>
      <c r="G59" s="7" t="s">
        <v>467</v>
      </c>
      <c r="H59" s="7" t="s">
        <v>241</v>
      </c>
      <c r="I59" s="7" t="s">
        <v>234</v>
      </c>
      <c r="J59" s="7" t="s">
        <v>278</v>
      </c>
      <c r="K59" s="7" t="s">
        <v>242</v>
      </c>
      <c r="L59" s="7" t="s">
        <v>168</v>
      </c>
      <c r="M59" s="7" t="s">
        <v>69</v>
      </c>
      <c r="N59" s="7" t="s">
        <v>468</v>
      </c>
      <c r="O59" s="7" t="s">
        <v>469</v>
      </c>
      <c r="P59" s="7" t="s">
        <v>297</v>
      </c>
      <c r="Q59" s="7" t="s">
        <v>298</v>
      </c>
      <c r="R59" s="12" t="s">
        <v>461</v>
      </c>
      <c r="S59" s="7" t="s">
        <v>461</v>
      </c>
      <c r="T59" s="35" t="n">
        <v>0.09</v>
      </c>
      <c r="U59" s="35" t="n">
        <v>0.04</v>
      </c>
      <c r="V59" s="32" t="n">
        <v>1</v>
      </c>
      <c r="W59" s="32" t="n">
        <v>0.9</v>
      </c>
      <c r="X59" s="7"/>
      <c r="Y59" s="7" t="s">
        <v>225</v>
      </c>
      <c r="Z59" s="7"/>
      <c r="AA59" s="7" t="str">
        <f aca="false">IF(B59="O","OK",IF(L59="","Trūkst augstākā līmeņa ID",IF(COUNTIF($A$5:$A$500,L59)=0,"Augstākā līmeņa ID nav atrasts",IF(R59="","Trūkst īpašnieka","OK"))))</f>
        <v>OK</v>
      </c>
    </row>
    <row r="60" customFormat="false" ht="23.85" hidden="false" customHeight="false" outlineLevel="0" collapsed="false">
      <c r="A60" s="8" t="s">
        <v>150</v>
      </c>
      <c r="B60" s="7" t="s">
        <v>470</v>
      </c>
      <c r="C60" s="7" t="s">
        <v>283</v>
      </c>
      <c r="D60" s="7" t="s">
        <v>471</v>
      </c>
      <c r="E60" s="8" t="s">
        <v>472</v>
      </c>
      <c r="F60" s="7" t="s">
        <v>293</v>
      </c>
      <c r="G60" s="7" t="s">
        <v>473</v>
      </c>
      <c r="H60" s="7" t="s">
        <v>341</v>
      </c>
      <c r="I60" s="7" t="s">
        <v>217</v>
      </c>
      <c r="J60" s="7" t="s">
        <v>278</v>
      </c>
      <c r="K60" s="7" t="s">
        <v>219</v>
      </c>
      <c r="L60" s="7" t="s">
        <v>149</v>
      </c>
      <c r="M60" s="7" t="s">
        <v>65</v>
      </c>
      <c r="N60" s="7" t="s">
        <v>474</v>
      </c>
      <c r="O60" s="7" t="s">
        <v>268</v>
      </c>
      <c r="P60" s="7" t="s">
        <v>297</v>
      </c>
      <c r="Q60" s="7" t="s">
        <v>298</v>
      </c>
      <c r="R60" s="12" t="s">
        <v>471</v>
      </c>
      <c r="S60" s="7" t="s">
        <v>244</v>
      </c>
      <c r="T60" s="34" t="n">
        <v>30</v>
      </c>
      <c r="U60" s="34" t="n">
        <v>40</v>
      </c>
      <c r="V60" s="32" t="n">
        <v>1</v>
      </c>
      <c r="W60" s="32" t="n">
        <v>0.9</v>
      </c>
      <c r="X60" s="7" t="s">
        <v>475</v>
      </c>
      <c r="Y60" s="7" t="s">
        <v>396</v>
      </c>
      <c r="Z60" s="7"/>
      <c r="AA60" s="7" t="str">
        <f aca="false">IF(B60="O","OK",IF(L60="","Trūkst augstākā līmeņa ID",IF(COUNTIF($A$5:$A$500,L60)=0,"Augstākā līmeņa ID nav atrasts",IF(R60="","Trūkst īpašnieka","OK"))))</f>
        <v>OK</v>
      </c>
    </row>
    <row r="61" customFormat="false" ht="23.85" hidden="false" customHeight="false" outlineLevel="0" collapsed="false">
      <c r="A61" s="8" t="s">
        <v>141</v>
      </c>
      <c r="B61" s="7" t="s">
        <v>470</v>
      </c>
      <c r="C61" s="7" t="s">
        <v>337</v>
      </c>
      <c r="D61" s="7" t="s">
        <v>476</v>
      </c>
      <c r="E61" s="8" t="s">
        <v>477</v>
      </c>
      <c r="F61" s="7" t="s">
        <v>293</v>
      </c>
      <c r="G61" s="7" t="s">
        <v>478</v>
      </c>
      <c r="H61" s="7" t="s">
        <v>241</v>
      </c>
      <c r="I61" s="7" t="s">
        <v>217</v>
      </c>
      <c r="J61" s="7" t="s">
        <v>278</v>
      </c>
      <c r="K61" s="7" t="s">
        <v>242</v>
      </c>
      <c r="L61" s="7" t="s">
        <v>139</v>
      </c>
      <c r="M61" s="7" t="s">
        <v>65</v>
      </c>
      <c r="N61" s="7" t="s">
        <v>479</v>
      </c>
      <c r="O61" s="7" t="s">
        <v>480</v>
      </c>
      <c r="P61" s="7" t="s">
        <v>297</v>
      </c>
      <c r="Q61" s="7" t="s">
        <v>298</v>
      </c>
      <c r="R61" s="12" t="s">
        <v>476</v>
      </c>
      <c r="S61" s="7" t="s">
        <v>476</v>
      </c>
      <c r="T61" s="35" t="n">
        <v>0.01</v>
      </c>
      <c r="U61" s="35" t="n">
        <v>0.015</v>
      </c>
      <c r="V61" s="32" t="n">
        <v>1</v>
      </c>
      <c r="W61" s="32" t="n">
        <v>0.9</v>
      </c>
      <c r="X61" s="7"/>
      <c r="Y61" s="7" t="s">
        <v>225</v>
      </c>
      <c r="Z61" s="7"/>
      <c r="AA61" s="7" t="str">
        <f aca="false">IF(B61="O","OK",IF(L61="","Trūkst augstākā līmeņa ID",IF(COUNTIF($A$5:$A$500,L61)=0,"Augstākā līmeņa ID nav atrasts",IF(R61="","Trūkst īpašnieka","OK"))))</f>
        <v>OK</v>
      </c>
    </row>
    <row r="62" customFormat="false" ht="23.85" hidden="false" customHeight="false" outlineLevel="0" collapsed="false">
      <c r="A62" s="8" t="s">
        <v>156</v>
      </c>
      <c r="B62" s="7" t="s">
        <v>470</v>
      </c>
      <c r="C62" s="7" t="s">
        <v>301</v>
      </c>
      <c r="D62" s="7" t="s">
        <v>481</v>
      </c>
      <c r="E62" s="8" t="s">
        <v>482</v>
      </c>
      <c r="F62" s="7" t="s">
        <v>293</v>
      </c>
      <c r="G62" s="7" t="s">
        <v>483</v>
      </c>
      <c r="H62" s="7" t="s">
        <v>484</v>
      </c>
      <c r="I62" s="7" t="s">
        <v>234</v>
      </c>
      <c r="J62" s="7" t="s">
        <v>278</v>
      </c>
      <c r="K62" s="7" t="s">
        <v>219</v>
      </c>
      <c r="L62" s="7" t="s">
        <v>155</v>
      </c>
      <c r="M62" s="7" t="s">
        <v>65</v>
      </c>
      <c r="N62" s="7" t="s">
        <v>485</v>
      </c>
      <c r="O62" s="7" t="s">
        <v>417</v>
      </c>
      <c r="P62" s="7" t="s">
        <v>486</v>
      </c>
      <c r="Q62" s="7" t="s">
        <v>487</v>
      </c>
      <c r="R62" s="12" t="s">
        <v>481</v>
      </c>
      <c r="S62" s="7" t="s">
        <v>481</v>
      </c>
      <c r="T62" s="34" t="n">
        <v>55</v>
      </c>
      <c r="U62" s="34" t="n">
        <v>30</v>
      </c>
      <c r="V62" s="32" t="n">
        <v>1</v>
      </c>
      <c r="W62" s="32" t="n">
        <v>0.9</v>
      </c>
      <c r="X62" s="7" t="s">
        <v>309</v>
      </c>
      <c r="Y62" s="7" t="s">
        <v>225</v>
      </c>
      <c r="Z62" s="7"/>
      <c r="AA62" s="7" t="str">
        <f aca="false">IF(B62="O","OK",IF(L62="","Trūkst augstākā līmeņa ID",IF(COUNTIF($A$5:$A$500,L62)=0,"Augstākā līmeņa ID nav atrasts",IF(R62="","Trūkst īpašnieka","OK"))))</f>
        <v>OK</v>
      </c>
    </row>
    <row r="63" customFormat="false" ht="23.85" hidden="false" customHeight="false" outlineLevel="0" collapsed="false">
      <c r="A63" s="8" t="s">
        <v>187</v>
      </c>
      <c r="B63" s="7" t="s">
        <v>470</v>
      </c>
      <c r="C63" s="7" t="s">
        <v>351</v>
      </c>
      <c r="D63" s="7" t="s">
        <v>488</v>
      </c>
      <c r="E63" s="8" t="s">
        <v>489</v>
      </c>
      <c r="F63" s="7" t="s">
        <v>293</v>
      </c>
      <c r="G63" s="7" t="s">
        <v>490</v>
      </c>
      <c r="H63" s="7" t="s">
        <v>241</v>
      </c>
      <c r="I63" s="7" t="s">
        <v>217</v>
      </c>
      <c r="J63" s="7" t="s">
        <v>278</v>
      </c>
      <c r="K63" s="7" t="s">
        <v>242</v>
      </c>
      <c r="L63" s="7" t="s">
        <v>186</v>
      </c>
      <c r="M63" s="7" t="s">
        <v>81</v>
      </c>
      <c r="N63" s="7" t="s">
        <v>491</v>
      </c>
      <c r="O63" s="7" t="s">
        <v>356</v>
      </c>
      <c r="P63" s="7" t="s">
        <v>297</v>
      </c>
      <c r="Q63" s="7" t="s">
        <v>298</v>
      </c>
      <c r="R63" s="12" t="s">
        <v>488</v>
      </c>
      <c r="S63" s="7" t="s">
        <v>488</v>
      </c>
      <c r="T63" s="35" t="n">
        <v>0.85</v>
      </c>
      <c r="U63" s="35" t="n">
        <v>0.95</v>
      </c>
      <c r="V63" s="32" t="n">
        <v>1</v>
      </c>
      <c r="W63" s="32" t="n">
        <v>0.9</v>
      </c>
      <c r="X63" s="7" t="s">
        <v>357</v>
      </c>
      <c r="Y63" s="7" t="s">
        <v>396</v>
      </c>
      <c r="Z63" s="7"/>
      <c r="AA63" s="7" t="str">
        <f aca="false">IF(B63="O","OK",IF(L63="","Trūkst augstākā līmeņa ID",IF(COUNTIF($A$5:$A$500,L63)=0,"Augstākā līmeņa ID nav atrasts",IF(R63="","Trūkst īpašnieka","OK"))))</f>
        <v>OK</v>
      </c>
    </row>
    <row r="64" customFormat="false" ht="23.85" hidden="false" customHeight="false" outlineLevel="0" collapsed="false">
      <c r="A64" s="8" t="s">
        <v>164</v>
      </c>
      <c r="B64" s="7" t="s">
        <v>470</v>
      </c>
      <c r="C64" s="7" t="s">
        <v>301</v>
      </c>
      <c r="D64" s="7" t="s">
        <v>492</v>
      </c>
      <c r="E64" s="8" t="s">
        <v>493</v>
      </c>
      <c r="F64" s="7" t="s">
        <v>293</v>
      </c>
      <c r="G64" s="7" t="s">
        <v>494</v>
      </c>
      <c r="H64" s="7" t="s">
        <v>495</v>
      </c>
      <c r="I64" s="7" t="s">
        <v>217</v>
      </c>
      <c r="J64" s="7" t="s">
        <v>278</v>
      </c>
      <c r="K64" s="7" t="s">
        <v>242</v>
      </c>
      <c r="L64" s="7" t="s">
        <v>163</v>
      </c>
      <c r="M64" s="7" t="s">
        <v>65</v>
      </c>
      <c r="N64" s="7" t="s">
        <v>496</v>
      </c>
      <c r="O64" s="7" t="s">
        <v>426</v>
      </c>
      <c r="P64" s="7" t="s">
        <v>297</v>
      </c>
      <c r="Q64" s="7" t="s">
        <v>298</v>
      </c>
      <c r="R64" s="12" t="s">
        <v>492</v>
      </c>
      <c r="S64" s="7" t="s">
        <v>492</v>
      </c>
      <c r="T64" s="34" t="n">
        <v>55</v>
      </c>
      <c r="U64" s="34" t="n">
        <v>65</v>
      </c>
      <c r="V64" s="32" t="n">
        <v>1</v>
      </c>
      <c r="W64" s="32" t="n">
        <v>0.9</v>
      </c>
      <c r="X64" s="7" t="s">
        <v>427</v>
      </c>
      <c r="Y64" s="7" t="s">
        <v>225</v>
      </c>
      <c r="Z64" s="7"/>
      <c r="AA64" s="7" t="str">
        <f aca="false">IF(B64="O","OK",IF(L64="","Trūkst augstākā līmeņa ID",IF(COUNTIF($A$5:$A$500,L64)=0,"Augstākā līmeņa ID nav atrasts",IF(R64="","Trūkst īpašnieka","OK"))))</f>
        <v>OK</v>
      </c>
    </row>
    <row r="65" customFormat="false" ht="23.85" hidden="false" customHeight="false" outlineLevel="0" collapsed="false">
      <c r="A65" s="8" t="s">
        <v>151</v>
      </c>
      <c r="B65" s="7" t="s">
        <v>497</v>
      </c>
      <c r="C65" s="7" t="s">
        <v>283</v>
      </c>
      <c r="D65" s="7" t="s">
        <v>498</v>
      </c>
      <c r="E65" s="8" t="s">
        <v>499</v>
      </c>
      <c r="F65" s="7" t="s">
        <v>293</v>
      </c>
      <c r="G65" s="7" t="s">
        <v>500</v>
      </c>
      <c r="H65" s="7" t="s">
        <v>241</v>
      </c>
      <c r="I65" s="7" t="s">
        <v>217</v>
      </c>
      <c r="J65" s="7" t="s">
        <v>278</v>
      </c>
      <c r="K65" s="7" t="s">
        <v>242</v>
      </c>
      <c r="L65" s="7" t="s">
        <v>150</v>
      </c>
      <c r="M65" s="7" t="s">
        <v>65</v>
      </c>
      <c r="N65" s="7" t="s">
        <v>501</v>
      </c>
      <c r="O65" s="7" t="s">
        <v>268</v>
      </c>
      <c r="P65" s="7" t="s">
        <v>251</v>
      </c>
      <c r="Q65" s="7" t="s">
        <v>252</v>
      </c>
      <c r="R65" s="12" t="s">
        <v>498</v>
      </c>
      <c r="S65" s="7" t="s">
        <v>244</v>
      </c>
      <c r="T65" s="35" t="n">
        <v>0.25</v>
      </c>
      <c r="U65" s="35" t="n">
        <v>0.3</v>
      </c>
      <c r="V65" s="32" t="n">
        <v>1</v>
      </c>
      <c r="W65" s="32" t="n">
        <v>0.9</v>
      </c>
      <c r="X65" s="7" t="s">
        <v>502</v>
      </c>
      <c r="Y65" s="7" t="s">
        <v>396</v>
      </c>
      <c r="Z65" s="7"/>
      <c r="AA65" s="7" t="str">
        <f aca="false">IF(B65="O","OK",IF(L65="","Trūkst augstākā līmeņa ID",IF(COUNTIF($A$5:$A$500,L65)=0,"Augstākā līmeņa ID nav atrasts",IF(R65="","Trūkst īpašnieka","OK"))))</f>
        <v>OK</v>
      </c>
    </row>
    <row r="66" customFormat="false" ht="23.85" hidden="false" customHeight="false" outlineLevel="0" collapsed="false">
      <c r="A66" s="8" t="s">
        <v>145</v>
      </c>
      <c r="B66" s="7" t="s">
        <v>497</v>
      </c>
      <c r="C66" s="7" t="s">
        <v>283</v>
      </c>
      <c r="D66" s="7" t="s">
        <v>503</v>
      </c>
      <c r="E66" s="8" t="s">
        <v>504</v>
      </c>
      <c r="F66" s="7" t="s">
        <v>293</v>
      </c>
      <c r="G66" s="7" t="s">
        <v>399</v>
      </c>
      <c r="H66" s="7" t="s">
        <v>373</v>
      </c>
      <c r="I66" s="7" t="s">
        <v>234</v>
      </c>
      <c r="J66" s="7" t="s">
        <v>278</v>
      </c>
      <c r="K66" s="7" t="s">
        <v>229</v>
      </c>
      <c r="L66" s="7" t="s">
        <v>143</v>
      </c>
      <c r="M66" s="7" t="s">
        <v>65</v>
      </c>
      <c r="N66" s="7" t="s">
        <v>505</v>
      </c>
      <c r="O66" s="7" t="s">
        <v>268</v>
      </c>
      <c r="P66" s="7" t="s">
        <v>297</v>
      </c>
      <c r="Q66" s="7" t="s">
        <v>298</v>
      </c>
      <c r="R66" s="12" t="s">
        <v>503</v>
      </c>
      <c r="S66" s="7" t="s">
        <v>244</v>
      </c>
      <c r="T66" s="33" t="n">
        <v>5</v>
      </c>
      <c r="U66" s="33" t="n">
        <v>2</v>
      </c>
      <c r="V66" s="32" t="n">
        <v>1</v>
      </c>
      <c r="W66" s="32" t="n">
        <v>0.9</v>
      </c>
      <c r="X66" s="7" t="s">
        <v>475</v>
      </c>
      <c r="Y66" s="7" t="s">
        <v>396</v>
      </c>
      <c r="Z66" s="7"/>
      <c r="AA66" s="7" t="str">
        <f aca="false">IF(B66="O","OK",IF(L66="","Trūkst augstākā līmeņa ID",IF(COUNTIF($A$5:$A$500,L66)=0,"Augstākā līmeņa ID nav atrasts",IF(R66="","Trūkst īpašnieka","OK"))))</f>
        <v>OK</v>
      </c>
    </row>
    <row r="67" customFormat="false" ht="23.85" hidden="false" customHeight="false" outlineLevel="0" collapsed="false">
      <c r="A67" s="8" t="s">
        <v>159</v>
      </c>
      <c r="B67" s="7" t="s">
        <v>497</v>
      </c>
      <c r="C67" s="7" t="s">
        <v>301</v>
      </c>
      <c r="D67" s="7" t="s">
        <v>506</v>
      </c>
      <c r="E67" s="8" t="s">
        <v>507</v>
      </c>
      <c r="F67" s="7" t="s">
        <v>293</v>
      </c>
      <c r="G67" s="7" t="s">
        <v>508</v>
      </c>
      <c r="H67" s="7" t="s">
        <v>241</v>
      </c>
      <c r="I67" s="7" t="s">
        <v>217</v>
      </c>
      <c r="J67" s="7" t="s">
        <v>278</v>
      </c>
      <c r="K67" s="7" t="s">
        <v>242</v>
      </c>
      <c r="L67" s="7" t="s">
        <v>158</v>
      </c>
      <c r="M67" s="7" t="s">
        <v>65</v>
      </c>
      <c r="N67" s="7" t="s">
        <v>509</v>
      </c>
      <c r="O67" s="7" t="s">
        <v>444</v>
      </c>
      <c r="P67" s="7" t="s">
        <v>297</v>
      </c>
      <c r="Q67" s="7" t="s">
        <v>298</v>
      </c>
      <c r="R67" s="12" t="s">
        <v>506</v>
      </c>
      <c r="S67" s="7" t="s">
        <v>506</v>
      </c>
      <c r="T67" s="35" t="n">
        <v>0.95</v>
      </c>
      <c r="U67" s="35" t="n">
        <v>0.98</v>
      </c>
      <c r="V67" s="32" t="n">
        <v>1</v>
      </c>
      <c r="W67" s="32" t="n">
        <v>0.9</v>
      </c>
      <c r="X67" s="7"/>
      <c r="Y67" s="7" t="s">
        <v>396</v>
      </c>
      <c r="Z67" s="7"/>
      <c r="AA67" s="7" t="str">
        <f aca="false">IF(B67="O","OK",IF(L67="","Trūkst augstākā līmeņa ID",IF(COUNTIF($A$5:$A$500,L67)=0,"Augstākā līmeņa ID nav atrasts",IF(R67="","Trūkst īpašnieka","OK"))))</f>
        <v>OK</v>
      </c>
    </row>
    <row r="68" customFormat="false" ht="23.85" hidden="false" customHeight="false" outlineLevel="0" collapsed="false">
      <c r="A68" s="8" t="s">
        <v>185</v>
      </c>
      <c r="B68" s="7" t="s">
        <v>497</v>
      </c>
      <c r="C68" s="7" t="s">
        <v>351</v>
      </c>
      <c r="D68" s="7" t="s">
        <v>510</v>
      </c>
      <c r="E68" s="8" t="s">
        <v>511</v>
      </c>
      <c r="F68" s="7" t="s">
        <v>293</v>
      </c>
      <c r="G68" s="7" t="s">
        <v>512</v>
      </c>
      <c r="H68" s="7" t="s">
        <v>241</v>
      </c>
      <c r="I68" s="7" t="s">
        <v>234</v>
      </c>
      <c r="J68" s="7" t="s">
        <v>278</v>
      </c>
      <c r="K68" s="7" t="s">
        <v>242</v>
      </c>
      <c r="L68" s="7" t="s">
        <v>184</v>
      </c>
      <c r="M68" s="7" t="s">
        <v>81</v>
      </c>
      <c r="N68" s="7" t="s">
        <v>513</v>
      </c>
      <c r="O68" s="7" t="s">
        <v>356</v>
      </c>
      <c r="P68" s="7" t="s">
        <v>251</v>
      </c>
      <c r="Q68" s="7" t="s">
        <v>252</v>
      </c>
      <c r="R68" s="12" t="s">
        <v>510</v>
      </c>
      <c r="S68" s="7" t="s">
        <v>510</v>
      </c>
      <c r="T68" s="35" t="n">
        <v>0.08</v>
      </c>
      <c r="U68" s="35" t="n">
        <v>0.04</v>
      </c>
      <c r="V68" s="32" t="n">
        <v>1</v>
      </c>
      <c r="W68" s="32" t="n">
        <v>0.9</v>
      </c>
      <c r="X68" s="7"/>
      <c r="Y68" s="7" t="s">
        <v>396</v>
      </c>
      <c r="Z68" s="7"/>
      <c r="AA68" s="7" t="str">
        <f aca="false">IF(B68="O","OK",IF(L68="","Trūkst augstākā līmeņa ID",IF(COUNTIF($A$5:$A$500,L68)=0,"Augstākā līmeņa ID nav atrasts",IF(R68="","Trūkst īpašnieka","OK"))))</f>
        <v>OK</v>
      </c>
    </row>
    <row r="69" customFormat="false" ht="23.85" hidden="false" customHeight="false" outlineLevel="0" collapsed="false">
      <c r="A69" s="8" t="s">
        <v>171</v>
      </c>
      <c r="B69" s="7" t="s">
        <v>497</v>
      </c>
      <c r="C69" s="7" t="s">
        <v>90</v>
      </c>
      <c r="D69" s="7" t="s">
        <v>461</v>
      </c>
      <c r="E69" s="8" t="s">
        <v>514</v>
      </c>
      <c r="F69" s="7" t="s">
        <v>293</v>
      </c>
      <c r="G69" s="7" t="s">
        <v>515</v>
      </c>
      <c r="H69" s="7" t="s">
        <v>241</v>
      </c>
      <c r="I69" s="7" t="s">
        <v>217</v>
      </c>
      <c r="J69" s="7" t="s">
        <v>278</v>
      </c>
      <c r="K69" s="7" t="s">
        <v>242</v>
      </c>
      <c r="L69" s="7" t="s">
        <v>170</v>
      </c>
      <c r="M69" s="7" t="s">
        <v>69</v>
      </c>
      <c r="N69" s="7" t="s">
        <v>516</v>
      </c>
      <c r="O69" s="7" t="s">
        <v>469</v>
      </c>
      <c r="P69" s="7" t="s">
        <v>297</v>
      </c>
      <c r="Q69" s="7" t="s">
        <v>298</v>
      </c>
      <c r="R69" s="12" t="s">
        <v>461</v>
      </c>
      <c r="S69" s="7" t="s">
        <v>461</v>
      </c>
      <c r="T69" s="35" t="n">
        <v>0.7</v>
      </c>
      <c r="U69" s="35" t="n">
        <v>0.98</v>
      </c>
      <c r="V69" s="32" t="n">
        <v>1</v>
      </c>
      <c r="W69" s="32" t="n">
        <v>0.9</v>
      </c>
      <c r="X69" s="7" t="s">
        <v>517</v>
      </c>
      <c r="Y69" s="7" t="s">
        <v>396</v>
      </c>
      <c r="Z69" s="7"/>
      <c r="AA69" s="7" t="str">
        <f aca="false">IF(B69="O","OK",IF(L69="","Trūkst augstākā līmeņa ID",IF(COUNTIF($A$5:$A$500,L69)=0,"Augstākā līmeņa ID nav atrasts",IF(R69="","Trūkst īpašnieka","OK"))))</f>
        <v>OK</v>
      </c>
    </row>
  </sheetData>
  <autoFilter ref="A4:AA69"/>
  <conditionalFormatting sqref="AA5:AA500">
    <cfRule type="expression" priority="2" aboveAverage="0" equalAverage="0" bottom="0" percent="0" rank="0" text="" dxfId="2">
      <formula>AND(AA5&lt;&gt;"",AA5&lt;&gt;"OK")</formula>
    </cfRule>
  </conditionalFormatting>
  <dataValidations count="8">
    <dataValidation allowBlank="true" errorStyle="stop" operator="between" showDropDown="false" showErrorMessage="false" showInputMessage="false" sqref="B5:B500" type="list">
      <formula1>Saraksti!$A$2:$A$8</formula1>
      <formula2>0</formula2>
    </dataValidation>
    <dataValidation allowBlank="true" errorStyle="stop" operator="between" showDropDown="false" showErrorMessage="false" showInputMessage="false" sqref="F5:F500" type="list">
      <formula1>Saraksti!$C$2:$C$5</formula1>
      <formula2>0</formula2>
    </dataValidation>
    <dataValidation allowBlank="true" errorStyle="stop" operator="between" showDropDown="false" showErrorMessage="false" showInputMessage="false" sqref="I5:I500" type="list">
      <formula1>Saraksti!$D$2:$D$3</formula1>
      <formula2>0</formula2>
    </dataValidation>
    <dataValidation allowBlank="true" errorStyle="stop" operator="between" showDropDown="false" showErrorMessage="false" showInputMessage="false" sqref="J5:J500" type="list">
      <formula1>Saraksti!$E$2:$E$3</formula1>
      <formula2>0</formula2>
    </dataValidation>
    <dataValidation allowBlank="true" errorStyle="stop" operator="between" showDropDown="false" showErrorMessage="false" showInputMessage="false" sqref="K5:K500" type="list">
      <formula1>Saraksti!$F$2:$F$7</formula1>
      <formula2>0</formula2>
    </dataValidation>
    <dataValidation allowBlank="true" errorStyle="stop" operator="between" showDropDown="false" showErrorMessage="false" showInputMessage="false" sqref="P5:P500" type="list">
      <formula1>Saraksti!$G$2:$G$5</formula1>
      <formula2>0</formula2>
    </dataValidation>
    <dataValidation allowBlank="true" errorStyle="stop" operator="between" showDropDown="false" showErrorMessage="false" showInputMessage="false" sqref="C5:C500" type="list">
      <formula1>Saraksti!$B$2:$B$12</formula1>
      <formula2>0</formula2>
    </dataValidation>
    <dataValidation allowBlank="true" errorStyle="stop" operator="between" showDropDown="false" showErrorMessage="false" showInputMessage="false" sqref="L5:L500" type="list">
      <formula1>$A$5:$A$500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80"/>
  </cols>
  <sheetData>
    <row r="1" customFormat="false" ht="19.7" hidden="false" customHeight="false" outlineLevel="0" collapsed="false">
      <c r="A1" s="4" t="s">
        <v>18</v>
      </c>
    </row>
    <row r="2" customFormat="false" ht="15" hidden="false" customHeight="false" outlineLevel="0" collapsed="false">
      <c r="A2" s="5" t="s">
        <v>518</v>
      </c>
    </row>
    <row r="4" customFormat="false" ht="15" hidden="false" customHeight="false" outlineLevel="0" collapsed="false">
      <c r="A4" s="36" t="s">
        <v>519</v>
      </c>
      <c r="B4" s="37" t="s">
        <v>168</v>
      </c>
    </row>
    <row r="6" customFormat="false" ht="15" hidden="false" customHeight="false" outlineLevel="0" collapsed="false">
      <c r="A6" s="8" t="s">
        <v>33</v>
      </c>
      <c r="B6" s="17" t="str">
        <f aca="false">IFERROR(INDEX(Vārdnīca!$B$5:$B$500,MATCH($B$4,Vārdnīca!$A$5:$A$500,0))&amp;"","")</f>
        <v>S</v>
      </c>
    </row>
    <row r="7" customFormat="false" ht="15" hidden="false" customHeight="false" outlineLevel="0" collapsed="false">
      <c r="A7" s="8" t="s">
        <v>193</v>
      </c>
      <c r="B7" s="17" t="str">
        <f aca="false">IFERROR(INDEX(Vārdnīca!$C$5:$C$500,MATCH($B$4,Vārdnīca!$A$5:$A$500,0))&amp;"","")</f>
        <v>Finanses</v>
      </c>
    </row>
    <row r="8" customFormat="false" ht="15" hidden="false" customHeight="false" outlineLevel="0" collapsed="false">
      <c r="A8" s="8" t="s">
        <v>194</v>
      </c>
      <c r="B8" s="17" t="str">
        <f aca="false">IFERROR(INDEX(Vārdnīca!$D$5:$D$500,MATCH($B$4,Vārdnīca!$A$5:$A$500,0))&amp;"","")</f>
        <v>Kredītkontrolieris</v>
      </c>
    </row>
    <row r="9" customFormat="false" ht="15" hidden="false" customHeight="false" outlineLevel="0" collapsed="false">
      <c r="A9" s="8" t="s">
        <v>195</v>
      </c>
      <c r="B9" s="17" t="str">
        <f aca="false">IFERROR(INDEX(Vārdnīca!$E$5:$E$500,MATCH($B$4,Vārdnīca!$A$5:$A$500,0))&amp;"","")</f>
        <v>Debitoru apmaksas dienas (DSO)</v>
      </c>
    </row>
    <row r="10" customFormat="false" ht="15" hidden="false" customHeight="false" outlineLevel="0" collapsed="false">
      <c r="A10" s="8" t="s">
        <v>35</v>
      </c>
      <c r="B10" s="17" t="str">
        <f aca="false">IFERROR(INDEX(Vārdnīca!$F$5:$F$500,MATCH($B$4,Vārdnīca!$A$5:$A$500,0))&amp;"","")</f>
        <v>RI</v>
      </c>
    </row>
    <row r="11" customFormat="false" ht="15" hidden="false" customHeight="false" outlineLevel="0" collapsed="false">
      <c r="A11" s="8" t="s">
        <v>196</v>
      </c>
      <c r="B11" s="17" t="str">
        <f aca="false">IFERROR(INDEX(Vārdnīca!$G$5:$G$500,MATCH($B$4,Vārdnīca!$A$5:$A$500,0))&amp;"","")</f>
        <v>debitoru parādi / ieņēmumi x dienu skaits periodā</v>
      </c>
    </row>
    <row r="12" customFormat="false" ht="15" hidden="false" customHeight="false" outlineLevel="0" collapsed="false">
      <c r="A12" s="8" t="s">
        <v>197</v>
      </c>
      <c r="B12" s="17" t="str">
        <f aca="false">IFERROR(INDEX(Vārdnīca!$H$5:$H$500,MATCH($B$4,Vārdnīca!$A$5:$A$500,0))&amp;"","")</f>
        <v>dienas</v>
      </c>
    </row>
    <row r="13" customFormat="false" ht="15" hidden="false" customHeight="false" outlineLevel="0" collapsed="false">
      <c r="A13" s="8" t="s">
        <v>37</v>
      </c>
      <c r="B13" s="17" t="str">
        <f aca="false">IFERROR(INDEX(Vārdnīca!$I$5:$I$500,MATCH($B$4,Vārdnīca!$A$5:$A$500,0))&amp;"","")</f>
        <v>zemāks</v>
      </c>
    </row>
    <row r="14" customFormat="false" ht="15" hidden="false" customHeight="false" outlineLevel="0" collapsed="false">
      <c r="A14" s="8" t="s">
        <v>39</v>
      </c>
      <c r="B14" s="17" t="str">
        <f aca="false">IFERROR(INDEX(Vārdnīca!$J$5:$J$500,MATCH($B$4,Vārdnīca!$A$5:$A$500,0))&amp;"","")</f>
        <v>Lg</v>
      </c>
    </row>
    <row r="15" customFormat="false" ht="15" hidden="false" customHeight="false" outlineLevel="0" collapsed="false">
      <c r="A15" s="8" t="s">
        <v>41</v>
      </c>
      <c r="B15" s="17" t="str">
        <f aca="false">IFERROR(INDEX(Vārdnīca!$K$5:$K$500,MATCH($B$4,Vārdnīca!$A$5:$A$500,0))&amp;"","")</f>
        <v>RATIO</v>
      </c>
    </row>
    <row r="16" customFormat="false" ht="15" hidden="false" customHeight="false" outlineLevel="0" collapsed="false">
      <c r="A16" s="8" t="s">
        <v>43</v>
      </c>
      <c r="B16" s="17" t="str">
        <f aca="false">IFERROR(INDEX(Vārdnīca!$L$5:$L$500,MATCH($B$4,Vārdnīca!$A$5:$A$500,0))&amp;"","")</f>
        <v>D-FIN-01</v>
      </c>
    </row>
    <row r="17" customFormat="false" ht="15" hidden="false" customHeight="false" outlineLevel="0" collapsed="false">
      <c r="A17" s="8" t="s">
        <v>198</v>
      </c>
      <c r="B17" s="17" t="str">
        <f aca="false">IFERROR(INDEX(Vārdnīca!$M$5:$M$500,MATCH($B$4,Vārdnīca!$A$5:$A$500,0))&amp;"","")</f>
        <v>O2</v>
      </c>
    </row>
    <row r="18" customFormat="false" ht="15" hidden="false" customHeight="false" outlineLevel="0" collapsed="false">
      <c r="A18" s="8" t="s">
        <v>199</v>
      </c>
      <c r="B18" s="17" t="str">
        <f aca="false">IFERROR(INDEX(Vārdnīca!$N$5:$N$500,MATCH($B$4,Vārdnīca!$A$5:$A$500,0))&amp;"","")</f>
        <v>O2 &gt; C4 &gt; D-FIN-01 &gt; S-CC-01</v>
      </c>
    </row>
    <row r="19" customFormat="false" ht="15" hidden="false" customHeight="false" outlineLevel="0" collapsed="false">
      <c r="A19" s="8" t="s">
        <v>200</v>
      </c>
      <c r="B19" s="17" t="str">
        <f aca="false">IFERROR(INDEX(Vārdnīca!$O$5:$O$500,MATCH($B$4,Vārdnīca!$A$5:$A$500,0))&amp;"","")</f>
        <v>Grāmatvedība</v>
      </c>
    </row>
    <row r="20" customFormat="false" ht="15" hidden="false" customHeight="false" outlineLevel="0" collapsed="false">
      <c r="A20" s="8" t="s">
        <v>201</v>
      </c>
      <c r="B20" s="17" t="str">
        <f aca="false">IFERROR(INDEX(Vārdnīca!$P$5:$P$500,MATCH($B$4,Vārdnīca!$A$5:$A$500,0))&amp;"","")</f>
        <v>Mēnesī</v>
      </c>
    </row>
    <row r="21" customFormat="false" ht="15" hidden="false" customHeight="false" outlineLevel="0" collapsed="false">
      <c r="A21" s="8" t="s">
        <v>202</v>
      </c>
      <c r="B21" s="17" t="str">
        <f aca="false">IFERROR(INDEX(Vārdnīca!$Q$5:$Q$500,MATCH($B$4,Vārdnīca!$A$5:$A$500,0))&amp;"","")</f>
        <v>Ikmēneša vadības sapulce</v>
      </c>
    </row>
    <row r="22" customFormat="false" ht="15" hidden="false" customHeight="false" outlineLevel="0" collapsed="false">
      <c r="A22" s="8" t="s">
        <v>131</v>
      </c>
      <c r="B22" s="17" t="str">
        <f aca="false">IFERROR(INDEX(Vārdnīca!$R$5:$R$500,MATCH($B$4,Vārdnīca!$A$5:$A$500,0))&amp;"","")</f>
        <v>Kredītkontrolieris</v>
      </c>
    </row>
    <row r="23" customFormat="false" ht="15" hidden="false" customHeight="false" outlineLevel="0" collapsed="false">
      <c r="A23" s="8" t="s">
        <v>203</v>
      </c>
      <c r="B23" s="17" t="str">
        <f aca="false">IFERROR(INDEX(Vārdnīca!$S$5:$S$500,MATCH($B$4,Vārdnīca!$A$5:$A$500,0))&amp;"","")</f>
        <v>Galvenais grāmatvedis</v>
      </c>
    </row>
    <row r="24" customFormat="false" ht="15" hidden="false" customHeight="false" outlineLevel="0" collapsed="false">
      <c r="A24" s="8" t="s">
        <v>60</v>
      </c>
      <c r="B24" s="38" t="n">
        <f aca="false">IFERROR(INDEX(Vārdnīca!$T$5:$T$500,MATCH($B$4,Vārdnīca!$A$5:$A$500,0)),"")</f>
        <v>48</v>
      </c>
    </row>
    <row r="25" customFormat="false" ht="15" hidden="false" customHeight="false" outlineLevel="0" collapsed="false">
      <c r="A25" s="8" t="s">
        <v>204</v>
      </c>
      <c r="B25" s="38" t="n">
        <f aca="false">IFERROR(INDEX(Vārdnīca!$U$5:$U$500,MATCH($B$4,Vārdnīca!$A$5:$A$500,0)),"")</f>
        <v>38</v>
      </c>
    </row>
    <row r="26" customFormat="false" ht="15" hidden="false" customHeight="false" outlineLevel="0" collapsed="false">
      <c r="A26" s="8" t="s">
        <v>205</v>
      </c>
      <c r="B26" s="39" t="n">
        <f aca="false">IFERROR(INDEX(Vārdnīca!$V$5:$V$500,MATCH($B$4,Vārdnīca!$A$5:$A$500,0)),"")</f>
        <v>1</v>
      </c>
    </row>
    <row r="27" customFormat="false" ht="15" hidden="false" customHeight="false" outlineLevel="0" collapsed="false">
      <c r="A27" s="8" t="s">
        <v>206</v>
      </c>
      <c r="B27" s="39" t="n">
        <f aca="false">IFERROR(INDEX(Vārdnīca!$W$5:$W$500,MATCH($B$4,Vārdnīca!$A$5:$A$500,0)),"")</f>
        <v>0.9</v>
      </c>
    </row>
    <row r="28" customFormat="false" ht="15" hidden="false" customHeight="false" outlineLevel="0" collapsed="false">
      <c r="A28" s="8" t="s">
        <v>53</v>
      </c>
      <c r="B28" s="17" t="str">
        <f aca="false">IFERROR(INDEX(Vārdnīca!$X$5:$X$500,MATCH($B$4,Vārdnīca!$A$5:$A$500,0))&amp;"","")</f>
        <v>Klientu noturēšana (C6)</v>
      </c>
    </row>
    <row r="29" customFormat="false" ht="15" hidden="false" customHeight="false" outlineLevel="0" collapsed="false">
      <c r="A29" s="8" t="s">
        <v>207</v>
      </c>
      <c r="B29" s="17" t="str">
        <f aca="false">IFERROR(INDEX(Vārdnīca!$Y$5:$Y$500,MATCH($B$4,Vārdnīca!$A$5:$A$500,0))&amp;"","")</f>
        <v>Nē</v>
      </c>
    </row>
    <row r="30" customFormat="false" ht="15" hidden="false" customHeight="false" outlineLevel="0" collapsed="false">
      <c r="A30" s="8" t="s">
        <v>208</v>
      </c>
      <c r="B30" s="17" t="str">
        <f aca="false">IFERROR(INDEX(Vārdnīca!$Z$5:$Z$500,MATCH($B$4,Vārdnīca!$A$5:$A$500,0))&amp;"","")</f>
        <v/>
      </c>
    </row>
    <row r="31" customFormat="false" ht="15" hidden="false" customHeight="false" outlineLevel="0" collapsed="false">
      <c r="A31" s="8" t="s">
        <v>520</v>
      </c>
      <c r="B31" s="26" t="str">
        <f aca="false">IFERROR(INDEX(Rezultāti!$M$5:$M$69,MATCH($B$4,Rezultāti!$A$5:$A$69,0)),"")</f>
        <v>Zaļš</v>
      </c>
    </row>
  </sheetData>
  <dataValidations count="1">
    <dataValidation allowBlank="false" errorStyle="stop" operator="between" showDropDown="false" showErrorMessage="false" showInputMessage="false" sqref="B4" type="list">
      <formula1>Vārdnīca!$A$5:$A$500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3" min="3" style="0" width="16"/>
    <col collapsed="false" customWidth="true" hidden="false" outlineLevel="0" max="4" min="4" style="0" width="50"/>
    <col collapsed="false" customWidth="true" hidden="false" outlineLevel="0" max="5" min="5" style="0" width="22"/>
  </cols>
  <sheetData>
    <row r="1" customFormat="false" ht="19.7" hidden="false" customHeight="false" outlineLevel="0" collapsed="false">
      <c r="A1" s="4" t="s">
        <v>22</v>
      </c>
    </row>
    <row r="2" customFormat="false" ht="15" hidden="false" customHeight="false" outlineLevel="0" collapsed="false">
      <c r="A2" s="5" t="s">
        <v>521</v>
      </c>
    </row>
    <row r="4" customFormat="false" ht="31.5" hidden="false" customHeight="true" outlineLevel="0" collapsed="false">
      <c r="A4" s="6" t="s">
        <v>31</v>
      </c>
      <c r="B4" s="6" t="s">
        <v>522</v>
      </c>
      <c r="C4" s="6" t="s">
        <v>523</v>
      </c>
      <c r="D4" s="6" t="s">
        <v>524</v>
      </c>
      <c r="E4" s="6" t="s">
        <v>525</v>
      </c>
    </row>
    <row r="5" customFormat="false" ht="15" hidden="false" customHeight="false" outlineLevel="0" collapsed="false">
      <c r="A5" s="17" t="s">
        <v>65</v>
      </c>
      <c r="B5" s="40" t="n">
        <v>46266</v>
      </c>
      <c r="C5" s="31" t="n">
        <v>490920</v>
      </c>
      <c r="D5" s="12" t="s">
        <v>526</v>
      </c>
      <c r="E5" s="7" t="s">
        <v>527</v>
      </c>
    </row>
    <row r="6" customFormat="false" ht="15" hidden="false" customHeight="false" outlineLevel="0" collapsed="false">
      <c r="A6" s="17" t="s">
        <v>69</v>
      </c>
      <c r="B6" s="40" t="n">
        <v>46266</v>
      </c>
      <c r="C6" s="33" t="n">
        <v>2.87</v>
      </c>
      <c r="D6" s="12" t="s">
        <v>526</v>
      </c>
      <c r="E6" s="7" t="s">
        <v>527</v>
      </c>
    </row>
    <row r="7" customFormat="false" ht="15" hidden="false" customHeight="false" outlineLevel="0" collapsed="false">
      <c r="A7" s="17" t="s">
        <v>73</v>
      </c>
      <c r="B7" s="40" t="n">
        <v>46266</v>
      </c>
      <c r="C7" s="34" t="n">
        <v>18</v>
      </c>
      <c r="D7" s="12" t="s">
        <v>526</v>
      </c>
      <c r="E7" s="7" t="s">
        <v>527</v>
      </c>
    </row>
    <row r="8" customFormat="false" ht="15" hidden="false" customHeight="false" outlineLevel="0" collapsed="false">
      <c r="A8" s="17" t="s">
        <v>77</v>
      </c>
      <c r="B8" s="40" t="n">
        <v>46266</v>
      </c>
      <c r="C8" s="31" t="n">
        <v>735830</v>
      </c>
      <c r="D8" s="12" t="s">
        <v>526</v>
      </c>
      <c r="E8" s="7" t="s">
        <v>527</v>
      </c>
    </row>
    <row r="9" customFormat="false" ht="15" hidden="false" customHeight="false" outlineLevel="0" collapsed="false">
      <c r="A9" s="17" t="s">
        <v>81</v>
      </c>
      <c r="B9" s="40" t="n">
        <v>46266</v>
      </c>
      <c r="C9" s="35" t="n">
        <v>0.4062</v>
      </c>
      <c r="D9" s="12" t="s">
        <v>526</v>
      </c>
      <c r="E9" s="7" t="s">
        <v>527</v>
      </c>
    </row>
    <row r="10" customFormat="false" ht="15" hidden="false" customHeight="false" outlineLevel="0" collapsed="false">
      <c r="A10" s="17" t="s">
        <v>111</v>
      </c>
      <c r="B10" s="40" t="n">
        <v>46204</v>
      </c>
      <c r="C10" s="31" t="n">
        <v>681210</v>
      </c>
      <c r="D10" s="12" t="s">
        <v>526</v>
      </c>
      <c r="E10" s="7" t="s">
        <v>527</v>
      </c>
    </row>
    <row r="11" customFormat="false" ht="15" hidden="false" customHeight="false" outlineLevel="0" collapsed="false">
      <c r="A11" s="17" t="s">
        <v>111</v>
      </c>
      <c r="B11" s="40" t="n">
        <v>46235</v>
      </c>
      <c r="C11" s="31" t="n">
        <v>674860</v>
      </c>
      <c r="D11" s="12" t="s">
        <v>526</v>
      </c>
      <c r="E11" s="7" t="s">
        <v>527</v>
      </c>
    </row>
    <row r="12" customFormat="false" ht="15" hidden="false" customHeight="false" outlineLevel="0" collapsed="false">
      <c r="A12" s="17" t="s">
        <v>111</v>
      </c>
      <c r="B12" s="40" t="n">
        <v>46266</v>
      </c>
      <c r="C12" s="31" t="n">
        <v>702580</v>
      </c>
      <c r="D12" s="12" t="s">
        <v>526</v>
      </c>
      <c r="E12" s="7" t="s">
        <v>527</v>
      </c>
    </row>
    <row r="13" customFormat="false" ht="15" hidden="false" customHeight="false" outlineLevel="0" collapsed="false">
      <c r="A13" s="17" t="s">
        <v>115</v>
      </c>
      <c r="B13" s="40" t="n">
        <v>46204</v>
      </c>
      <c r="C13" s="35" t="n">
        <v>0.2866</v>
      </c>
      <c r="D13" s="12" t="s">
        <v>526</v>
      </c>
      <c r="E13" s="7" t="s">
        <v>527</v>
      </c>
    </row>
    <row r="14" customFormat="false" ht="15" hidden="false" customHeight="false" outlineLevel="0" collapsed="false">
      <c r="A14" s="17" t="s">
        <v>115</v>
      </c>
      <c r="B14" s="40" t="n">
        <v>46235</v>
      </c>
      <c r="C14" s="35" t="n">
        <v>0.2967</v>
      </c>
      <c r="D14" s="12" t="s">
        <v>526</v>
      </c>
      <c r="E14" s="7" t="s">
        <v>527</v>
      </c>
    </row>
    <row r="15" customFormat="false" ht="15" hidden="false" customHeight="false" outlineLevel="0" collapsed="false">
      <c r="A15" s="17" t="s">
        <v>115</v>
      </c>
      <c r="B15" s="40" t="n">
        <v>46266</v>
      </c>
      <c r="C15" s="35" t="n">
        <v>0.2932</v>
      </c>
      <c r="D15" s="12" t="s">
        <v>526</v>
      </c>
      <c r="E15" s="7" t="s">
        <v>527</v>
      </c>
    </row>
    <row r="16" customFormat="false" ht="15" hidden="false" customHeight="false" outlineLevel="0" collapsed="false">
      <c r="A16" s="17" t="s">
        <v>117</v>
      </c>
      <c r="B16" s="40" t="n">
        <v>46204</v>
      </c>
      <c r="C16" s="35" t="n">
        <v>0.0888</v>
      </c>
      <c r="D16" s="12" t="s">
        <v>526</v>
      </c>
      <c r="E16" s="7" t="s">
        <v>527</v>
      </c>
    </row>
    <row r="17" customFormat="false" ht="15" hidden="false" customHeight="false" outlineLevel="0" collapsed="false">
      <c r="A17" s="17" t="s">
        <v>117</v>
      </c>
      <c r="B17" s="40" t="n">
        <v>46235</v>
      </c>
      <c r="C17" s="35" t="n">
        <v>0.0933</v>
      </c>
      <c r="D17" s="12" t="s">
        <v>526</v>
      </c>
      <c r="E17" s="7" t="s">
        <v>527</v>
      </c>
    </row>
    <row r="18" customFormat="false" ht="15" hidden="false" customHeight="false" outlineLevel="0" collapsed="false">
      <c r="A18" s="17" t="s">
        <v>117</v>
      </c>
      <c r="B18" s="40" t="n">
        <v>46266</v>
      </c>
      <c r="C18" s="35" t="n">
        <v>0.0984</v>
      </c>
      <c r="D18" s="12" t="s">
        <v>526</v>
      </c>
      <c r="E18" s="7" t="s">
        <v>527</v>
      </c>
    </row>
    <row r="19" customFormat="false" ht="15" hidden="false" customHeight="false" outlineLevel="0" collapsed="false">
      <c r="A19" s="17" t="s">
        <v>94</v>
      </c>
      <c r="B19" s="40" t="n">
        <v>46204</v>
      </c>
      <c r="C19" s="34" t="n">
        <v>50</v>
      </c>
      <c r="D19" s="12" t="s">
        <v>526</v>
      </c>
      <c r="E19" s="7" t="s">
        <v>527</v>
      </c>
    </row>
    <row r="20" customFormat="false" ht="15" hidden="false" customHeight="false" outlineLevel="0" collapsed="false">
      <c r="A20" s="17" t="s">
        <v>94</v>
      </c>
      <c r="B20" s="40" t="n">
        <v>46235</v>
      </c>
      <c r="C20" s="34" t="n">
        <v>49</v>
      </c>
      <c r="D20" s="12" t="s">
        <v>526</v>
      </c>
      <c r="E20" s="7" t="s">
        <v>527</v>
      </c>
    </row>
    <row r="21" customFormat="false" ht="15" hidden="false" customHeight="false" outlineLevel="0" collapsed="false">
      <c r="A21" s="17" t="s">
        <v>94</v>
      </c>
      <c r="B21" s="40" t="n">
        <v>46266</v>
      </c>
      <c r="C21" s="34" t="n">
        <v>52</v>
      </c>
      <c r="D21" s="12" t="s">
        <v>526</v>
      </c>
      <c r="E21" s="7" t="s">
        <v>527</v>
      </c>
    </row>
    <row r="22" customFormat="false" ht="15" hidden="false" customHeight="false" outlineLevel="0" collapsed="false">
      <c r="A22" s="17" t="s">
        <v>97</v>
      </c>
      <c r="B22" s="40" t="n">
        <v>46204</v>
      </c>
      <c r="C22" s="35" t="n">
        <v>0.9604</v>
      </c>
      <c r="D22" s="12" t="s">
        <v>526</v>
      </c>
      <c r="E22" s="7" t="s">
        <v>527</v>
      </c>
    </row>
    <row r="23" customFormat="false" ht="15" hidden="false" customHeight="false" outlineLevel="0" collapsed="false">
      <c r="A23" s="17" t="s">
        <v>97</v>
      </c>
      <c r="B23" s="40" t="n">
        <v>46235</v>
      </c>
      <c r="C23" s="35" t="n">
        <v>0.9475</v>
      </c>
      <c r="D23" s="12" t="s">
        <v>526</v>
      </c>
      <c r="E23" s="7" t="s">
        <v>527</v>
      </c>
    </row>
    <row r="24" customFormat="false" ht="15" hidden="false" customHeight="false" outlineLevel="0" collapsed="false">
      <c r="A24" s="17" t="s">
        <v>97</v>
      </c>
      <c r="B24" s="40" t="n">
        <v>46266</v>
      </c>
      <c r="C24" s="35" t="n">
        <v>0.9466</v>
      </c>
      <c r="D24" s="12" t="s">
        <v>526</v>
      </c>
      <c r="E24" s="7" t="s">
        <v>527</v>
      </c>
    </row>
    <row r="25" customFormat="false" ht="15" hidden="false" customHeight="false" outlineLevel="0" collapsed="false">
      <c r="A25" s="17" t="s">
        <v>121</v>
      </c>
      <c r="B25" s="40" t="n">
        <v>46266</v>
      </c>
      <c r="C25" s="35" t="n">
        <v>0.9189</v>
      </c>
      <c r="D25" s="12" t="s">
        <v>526</v>
      </c>
      <c r="E25" s="7" t="s">
        <v>527</v>
      </c>
    </row>
    <row r="26" customFormat="false" ht="15" hidden="false" customHeight="false" outlineLevel="0" collapsed="false">
      <c r="A26" s="17" t="s">
        <v>123</v>
      </c>
      <c r="B26" s="40" t="n">
        <v>46204</v>
      </c>
      <c r="C26" s="35" t="n">
        <v>0.1162</v>
      </c>
      <c r="D26" s="12" t="s">
        <v>526</v>
      </c>
      <c r="E26" s="7" t="s">
        <v>527</v>
      </c>
    </row>
    <row r="27" customFormat="false" ht="15" hidden="false" customHeight="false" outlineLevel="0" collapsed="false">
      <c r="A27" s="17" t="s">
        <v>123</v>
      </c>
      <c r="B27" s="40" t="n">
        <v>46235</v>
      </c>
      <c r="C27" s="35" t="n">
        <v>0.1511</v>
      </c>
      <c r="D27" s="12" t="s">
        <v>526</v>
      </c>
      <c r="E27" s="7" t="s">
        <v>527</v>
      </c>
    </row>
    <row r="28" customFormat="false" ht="15" hidden="false" customHeight="false" outlineLevel="0" collapsed="false">
      <c r="A28" s="17" t="s">
        <v>123</v>
      </c>
      <c r="B28" s="40" t="n">
        <v>46266</v>
      </c>
      <c r="C28" s="35" t="n">
        <v>0.1113</v>
      </c>
      <c r="D28" s="12" t="s">
        <v>526</v>
      </c>
      <c r="E28" s="7" t="s">
        <v>527</v>
      </c>
    </row>
    <row r="29" customFormat="false" ht="15" hidden="false" customHeight="false" outlineLevel="0" collapsed="false">
      <c r="A29" s="17" t="s">
        <v>125</v>
      </c>
      <c r="B29" s="40" t="n">
        <v>46204</v>
      </c>
      <c r="C29" s="31" t="n">
        <v>8390</v>
      </c>
      <c r="D29" s="12" t="s">
        <v>526</v>
      </c>
      <c r="E29" s="7" t="s">
        <v>527</v>
      </c>
    </row>
    <row r="30" customFormat="false" ht="15" hidden="false" customHeight="false" outlineLevel="0" collapsed="false">
      <c r="A30" s="17" t="s">
        <v>125</v>
      </c>
      <c r="B30" s="40" t="n">
        <v>46235</v>
      </c>
      <c r="C30" s="31" t="n">
        <v>8470</v>
      </c>
      <c r="D30" s="12" t="s">
        <v>526</v>
      </c>
      <c r="E30" s="7" t="s">
        <v>527</v>
      </c>
    </row>
    <row r="31" customFormat="false" ht="15" hidden="false" customHeight="false" outlineLevel="0" collapsed="false">
      <c r="A31" s="17" t="s">
        <v>125</v>
      </c>
      <c r="B31" s="40" t="n">
        <v>46266</v>
      </c>
      <c r="C31" s="31" t="n">
        <v>8670</v>
      </c>
      <c r="D31" s="12" t="s">
        <v>526</v>
      </c>
      <c r="E31" s="7" t="s">
        <v>527</v>
      </c>
    </row>
    <row r="32" customFormat="false" ht="15" hidden="false" customHeight="false" outlineLevel="0" collapsed="false">
      <c r="A32" s="17" t="s">
        <v>127</v>
      </c>
      <c r="B32" s="40" t="n">
        <v>46266</v>
      </c>
      <c r="C32" s="35" t="n">
        <v>0.6824</v>
      </c>
      <c r="D32" s="12" t="s">
        <v>526</v>
      </c>
      <c r="E32" s="7" t="s">
        <v>527</v>
      </c>
    </row>
    <row r="33" customFormat="false" ht="15" hidden="false" customHeight="false" outlineLevel="0" collapsed="false">
      <c r="A33" s="17" t="s">
        <v>136</v>
      </c>
      <c r="B33" s="40" t="n">
        <v>46204</v>
      </c>
      <c r="C33" s="35" t="n">
        <v>0.9837</v>
      </c>
      <c r="D33" s="12" t="s">
        <v>526</v>
      </c>
      <c r="E33" s="7" t="s">
        <v>527</v>
      </c>
    </row>
    <row r="34" customFormat="false" ht="15" hidden="false" customHeight="false" outlineLevel="0" collapsed="false">
      <c r="A34" s="17" t="s">
        <v>136</v>
      </c>
      <c r="B34" s="40" t="n">
        <v>46235</v>
      </c>
      <c r="C34" s="35" t="n">
        <v>0.9991</v>
      </c>
      <c r="D34" s="12" t="s">
        <v>526</v>
      </c>
      <c r="E34" s="7" t="s">
        <v>527</v>
      </c>
    </row>
    <row r="35" customFormat="false" ht="15" hidden="false" customHeight="false" outlineLevel="0" collapsed="false">
      <c r="A35" s="17" t="s">
        <v>136</v>
      </c>
      <c r="B35" s="40" t="n">
        <v>46266</v>
      </c>
      <c r="C35" s="35" t="n">
        <v>1.0051</v>
      </c>
      <c r="D35" s="12" t="s">
        <v>526</v>
      </c>
      <c r="E35" s="7" t="s">
        <v>527</v>
      </c>
    </row>
    <row r="36" customFormat="false" ht="15" hidden="false" customHeight="false" outlineLevel="0" collapsed="false">
      <c r="A36" s="17" t="s">
        <v>153</v>
      </c>
      <c r="B36" s="40" t="n">
        <v>46204</v>
      </c>
      <c r="C36" s="35" t="n">
        <v>0.2826</v>
      </c>
      <c r="D36" s="12" t="s">
        <v>526</v>
      </c>
      <c r="E36" s="7" t="s">
        <v>527</v>
      </c>
    </row>
    <row r="37" customFormat="false" ht="15" hidden="false" customHeight="false" outlineLevel="0" collapsed="false">
      <c r="A37" s="17" t="s">
        <v>153</v>
      </c>
      <c r="B37" s="40" t="n">
        <v>46235</v>
      </c>
      <c r="C37" s="35" t="n">
        <v>0.2888</v>
      </c>
      <c r="D37" s="12" t="s">
        <v>526</v>
      </c>
      <c r="E37" s="7" t="s">
        <v>527</v>
      </c>
    </row>
    <row r="38" customFormat="false" ht="15" hidden="false" customHeight="false" outlineLevel="0" collapsed="false">
      <c r="A38" s="17" t="s">
        <v>153</v>
      </c>
      <c r="B38" s="40" t="n">
        <v>46266</v>
      </c>
      <c r="C38" s="35" t="n">
        <v>0.283</v>
      </c>
      <c r="D38" s="12" t="s">
        <v>526</v>
      </c>
      <c r="E38" s="7" t="s">
        <v>527</v>
      </c>
    </row>
    <row r="39" customFormat="false" ht="15" hidden="false" customHeight="false" outlineLevel="0" collapsed="false">
      <c r="A39" s="17" t="s">
        <v>137</v>
      </c>
      <c r="B39" s="40" t="n">
        <v>46204</v>
      </c>
      <c r="C39" s="33" t="n">
        <v>2.61</v>
      </c>
      <c r="D39" s="12" t="s">
        <v>526</v>
      </c>
      <c r="E39" s="7" t="s">
        <v>527</v>
      </c>
    </row>
    <row r="40" customFormat="false" ht="15" hidden="false" customHeight="false" outlineLevel="0" collapsed="false">
      <c r="A40" s="17" t="s">
        <v>137</v>
      </c>
      <c r="B40" s="40" t="n">
        <v>46235</v>
      </c>
      <c r="C40" s="33" t="n">
        <v>2.78</v>
      </c>
      <c r="D40" s="12" t="s">
        <v>526</v>
      </c>
      <c r="E40" s="7" t="s">
        <v>527</v>
      </c>
    </row>
    <row r="41" customFormat="false" ht="15" hidden="false" customHeight="false" outlineLevel="0" collapsed="false">
      <c r="A41" s="17" t="s">
        <v>137</v>
      </c>
      <c r="B41" s="40" t="n">
        <v>46266</v>
      </c>
      <c r="C41" s="33" t="n">
        <v>3.12</v>
      </c>
      <c r="D41" s="12" t="s">
        <v>526</v>
      </c>
      <c r="E41" s="7" t="s">
        <v>527</v>
      </c>
    </row>
    <row r="42" customFormat="false" ht="15" hidden="false" customHeight="false" outlineLevel="0" collapsed="false">
      <c r="A42" s="17" t="s">
        <v>160</v>
      </c>
      <c r="B42" s="40" t="n">
        <v>46204</v>
      </c>
      <c r="C42" s="35" t="n">
        <v>0.9076</v>
      </c>
      <c r="D42" s="12" t="s">
        <v>526</v>
      </c>
      <c r="E42" s="7" t="s">
        <v>527</v>
      </c>
    </row>
    <row r="43" customFormat="false" ht="15" hidden="false" customHeight="false" outlineLevel="0" collapsed="false">
      <c r="A43" s="17" t="s">
        <v>160</v>
      </c>
      <c r="B43" s="40" t="n">
        <v>46235</v>
      </c>
      <c r="C43" s="35" t="n">
        <v>0.9109</v>
      </c>
      <c r="D43" s="12" t="s">
        <v>526</v>
      </c>
      <c r="E43" s="7" t="s">
        <v>527</v>
      </c>
    </row>
    <row r="44" customFormat="false" ht="15" hidden="false" customHeight="false" outlineLevel="0" collapsed="false">
      <c r="A44" s="17" t="s">
        <v>160</v>
      </c>
      <c r="B44" s="40" t="n">
        <v>46266</v>
      </c>
      <c r="C44" s="35" t="n">
        <v>0.9385</v>
      </c>
      <c r="D44" s="12" t="s">
        <v>526</v>
      </c>
      <c r="E44" s="7" t="s">
        <v>527</v>
      </c>
    </row>
    <row r="45" customFormat="false" ht="15" hidden="false" customHeight="false" outlineLevel="0" collapsed="false">
      <c r="A45" s="17" t="s">
        <v>154</v>
      </c>
      <c r="B45" s="40" t="n">
        <v>46204</v>
      </c>
      <c r="C45" s="31" t="n">
        <v>12</v>
      </c>
      <c r="D45" s="12" t="s">
        <v>526</v>
      </c>
      <c r="E45" s="7" t="s">
        <v>527</v>
      </c>
    </row>
    <row r="46" customFormat="false" ht="15" hidden="false" customHeight="false" outlineLevel="0" collapsed="false">
      <c r="A46" s="17" t="s">
        <v>154</v>
      </c>
      <c r="B46" s="40" t="n">
        <v>46235</v>
      </c>
      <c r="C46" s="31" t="n">
        <v>12</v>
      </c>
      <c r="D46" s="12" t="s">
        <v>526</v>
      </c>
      <c r="E46" s="7" t="s">
        <v>527</v>
      </c>
    </row>
    <row r="47" customFormat="false" ht="15" hidden="false" customHeight="false" outlineLevel="0" collapsed="false">
      <c r="A47" s="17" t="s">
        <v>154</v>
      </c>
      <c r="B47" s="40" t="n">
        <v>46266</v>
      </c>
      <c r="C47" s="31" t="n">
        <v>12</v>
      </c>
      <c r="D47" s="12" t="s">
        <v>526</v>
      </c>
      <c r="E47" s="7" t="s">
        <v>527</v>
      </c>
    </row>
    <row r="48" customFormat="false" ht="15" hidden="false" customHeight="false" outlineLevel="0" collapsed="false">
      <c r="A48" s="17" t="s">
        <v>166</v>
      </c>
      <c r="B48" s="40" t="n">
        <v>46204</v>
      </c>
      <c r="C48" s="34" t="n">
        <v>56</v>
      </c>
      <c r="D48" s="12" t="s">
        <v>526</v>
      </c>
      <c r="E48" s="7" t="s">
        <v>527</v>
      </c>
    </row>
    <row r="49" customFormat="false" ht="15" hidden="false" customHeight="false" outlineLevel="0" collapsed="false">
      <c r="A49" s="17" t="s">
        <v>166</v>
      </c>
      <c r="B49" s="40" t="n">
        <v>46235</v>
      </c>
      <c r="C49" s="34" t="n">
        <v>50</v>
      </c>
      <c r="D49" s="12" t="s">
        <v>526</v>
      </c>
      <c r="E49" s="7" t="s">
        <v>527</v>
      </c>
    </row>
    <row r="50" customFormat="false" ht="15" hidden="false" customHeight="false" outlineLevel="0" collapsed="false">
      <c r="A50" s="17" t="s">
        <v>166</v>
      </c>
      <c r="B50" s="40" t="n">
        <v>46266</v>
      </c>
      <c r="C50" s="34" t="n">
        <v>51</v>
      </c>
      <c r="D50" s="12" t="s">
        <v>526</v>
      </c>
      <c r="E50" s="7" t="s">
        <v>527</v>
      </c>
    </row>
    <row r="51" customFormat="false" ht="15" hidden="false" customHeight="false" outlineLevel="0" collapsed="false">
      <c r="A51" s="17" t="s">
        <v>172</v>
      </c>
      <c r="B51" s="40" t="n">
        <v>46204</v>
      </c>
      <c r="C51" s="35" t="n">
        <v>0.9268</v>
      </c>
      <c r="D51" s="12" t="s">
        <v>526</v>
      </c>
      <c r="E51" s="7" t="s">
        <v>527</v>
      </c>
    </row>
    <row r="52" customFormat="false" ht="15" hidden="false" customHeight="false" outlineLevel="0" collapsed="false">
      <c r="A52" s="17" t="s">
        <v>172</v>
      </c>
      <c r="B52" s="40" t="n">
        <v>46235</v>
      </c>
      <c r="C52" s="35" t="n">
        <v>0.9733</v>
      </c>
      <c r="D52" s="12" t="s">
        <v>526</v>
      </c>
      <c r="E52" s="7" t="s">
        <v>527</v>
      </c>
    </row>
    <row r="53" customFormat="false" ht="15" hidden="false" customHeight="false" outlineLevel="0" collapsed="false">
      <c r="A53" s="17" t="s">
        <v>172</v>
      </c>
      <c r="B53" s="40" t="n">
        <v>46266</v>
      </c>
      <c r="C53" s="35" t="n">
        <v>0.9752</v>
      </c>
      <c r="D53" s="12" t="s">
        <v>526</v>
      </c>
      <c r="E53" s="7" t="s">
        <v>527</v>
      </c>
    </row>
    <row r="54" customFormat="false" ht="15" hidden="false" customHeight="false" outlineLevel="0" collapsed="false">
      <c r="A54" s="17" t="s">
        <v>174</v>
      </c>
      <c r="B54" s="40" t="n">
        <v>46204</v>
      </c>
      <c r="C54" s="35" t="n">
        <v>0.1292</v>
      </c>
      <c r="D54" s="12" t="s">
        <v>526</v>
      </c>
      <c r="E54" s="7" t="s">
        <v>527</v>
      </c>
    </row>
    <row r="55" customFormat="false" ht="15" hidden="false" customHeight="false" outlineLevel="0" collapsed="false">
      <c r="A55" s="17" t="s">
        <v>174</v>
      </c>
      <c r="B55" s="40" t="n">
        <v>46235</v>
      </c>
      <c r="C55" s="35" t="n">
        <v>0.1576</v>
      </c>
      <c r="D55" s="12" t="s">
        <v>526</v>
      </c>
      <c r="E55" s="7" t="s">
        <v>527</v>
      </c>
    </row>
    <row r="56" customFormat="false" ht="15" hidden="false" customHeight="false" outlineLevel="0" collapsed="false">
      <c r="A56" s="17" t="s">
        <v>174</v>
      </c>
      <c r="B56" s="40" t="n">
        <v>46266</v>
      </c>
      <c r="C56" s="35" t="n">
        <v>0.1021</v>
      </c>
      <c r="D56" s="12" t="s">
        <v>526</v>
      </c>
      <c r="E56" s="7" t="s">
        <v>527</v>
      </c>
    </row>
    <row r="57" customFormat="false" ht="15" hidden="false" customHeight="false" outlineLevel="0" collapsed="false">
      <c r="A57" s="17" t="s">
        <v>181</v>
      </c>
      <c r="B57" s="40" t="n">
        <v>46204</v>
      </c>
      <c r="C57" s="34" t="n">
        <v>34</v>
      </c>
      <c r="D57" s="12" t="s">
        <v>526</v>
      </c>
      <c r="E57" s="7" t="s">
        <v>527</v>
      </c>
    </row>
    <row r="58" customFormat="false" ht="15" hidden="false" customHeight="false" outlineLevel="0" collapsed="false">
      <c r="A58" s="17" t="s">
        <v>181</v>
      </c>
      <c r="B58" s="40" t="n">
        <v>46235</v>
      </c>
      <c r="C58" s="34" t="n">
        <v>36</v>
      </c>
      <c r="D58" s="12" t="s">
        <v>526</v>
      </c>
      <c r="E58" s="7" t="s">
        <v>527</v>
      </c>
    </row>
    <row r="59" customFormat="false" ht="15" hidden="false" customHeight="false" outlineLevel="0" collapsed="false">
      <c r="A59" s="17" t="s">
        <v>181</v>
      </c>
      <c r="B59" s="40" t="n">
        <v>46266</v>
      </c>
      <c r="C59" s="34" t="n">
        <v>26</v>
      </c>
      <c r="D59" s="12" t="s">
        <v>526</v>
      </c>
      <c r="E59" s="7" t="s">
        <v>527</v>
      </c>
    </row>
    <row r="60" customFormat="false" ht="15" hidden="false" customHeight="false" outlineLevel="0" collapsed="false">
      <c r="A60" s="17" t="s">
        <v>177</v>
      </c>
      <c r="B60" s="40" t="n">
        <v>46266</v>
      </c>
      <c r="C60" s="35" t="n">
        <v>0.9623</v>
      </c>
      <c r="D60" s="12" t="s">
        <v>526</v>
      </c>
      <c r="E60" s="7" t="s">
        <v>527</v>
      </c>
    </row>
    <row r="61" customFormat="false" ht="15" hidden="false" customHeight="false" outlineLevel="0" collapsed="false">
      <c r="A61" s="17" t="s">
        <v>178</v>
      </c>
      <c r="B61" s="40" t="n">
        <v>46204</v>
      </c>
      <c r="C61" s="35" t="n">
        <v>0.5991</v>
      </c>
      <c r="D61" s="12" t="s">
        <v>526</v>
      </c>
      <c r="E61" s="7" t="s">
        <v>527</v>
      </c>
    </row>
    <row r="62" customFormat="false" ht="15" hidden="false" customHeight="false" outlineLevel="0" collapsed="false">
      <c r="A62" s="17" t="s">
        <v>178</v>
      </c>
      <c r="B62" s="40" t="n">
        <v>46235</v>
      </c>
      <c r="C62" s="35" t="n">
        <v>0.8139</v>
      </c>
      <c r="D62" s="12" t="s">
        <v>526</v>
      </c>
      <c r="E62" s="7" t="s">
        <v>527</v>
      </c>
    </row>
    <row r="63" customFormat="false" ht="15" hidden="false" customHeight="false" outlineLevel="0" collapsed="false">
      <c r="A63" s="17" t="s">
        <v>178</v>
      </c>
      <c r="B63" s="40" t="n">
        <v>46266</v>
      </c>
      <c r="C63" s="35" t="n">
        <v>0.8849</v>
      </c>
      <c r="D63" s="12" t="s">
        <v>526</v>
      </c>
      <c r="E63" s="7" t="s">
        <v>527</v>
      </c>
    </row>
    <row r="64" customFormat="false" ht="15" hidden="false" customHeight="false" outlineLevel="0" collapsed="false">
      <c r="A64" s="17" t="s">
        <v>179</v>
      </c>
      <c r="B64" s="40" t="n">
        <v>46266</v>
      </c>
      <c r="C64" s="35" t="n">
        <v>0.8554</v>
      </c>
      <c r="D64" s="12" t="s">
        <v>526</v>
      </c>
      <c r="E64" s="7" t="s">
        <v>527</v>
      </c>
    </row>
    <row r="65" customFormat="false" ht="15" hidden="false" customHeight="false" outlineLevel="0" collapsed="false">
      <c r="A65" s="17" t="s">
        <v>139</v>
      </c>
      <c r="B65" s="40" t="n">
        <v>46204</v>
      </c>
      <c r="C65" s="34" t="n">
        <v>62</v>
      </c>
      <c r="D65" s="12" t="s">
        <v>526</v>
      </c>
      <c r="E65" s="7" t="s">
        <v>527</v>
      </c>
    </row>
    <row r="66" customFormat="false" ht="15" hidden="false" customHeight="false" outlineLevel="0" collapsed="false">
      <c r="A66" s="17" t="s">
        <v>139</v>
      </c>
      <c r="B66" s="40" t="n">
        <v>46235</v>
      </c>
      <c r="C66" s="34" t="n">
        <v>55</v>
      </c>
      <c r="D66" s="12" t="s">
        <v>526</v>
      </c>
      <c r="E66" s="7" t="s">
        <v>527</v>
      </c>
    </row>
    <row r="67" customFormat="false" ht="15" hidden="false" customHeight="false" outlineLevel="0" collapsed="false">
      <c r="A67" s="17" t="s">
        <v>139</v>
      </c>
      <c r="B67" s="40" t="n">
        <v>46266</v>
      </c>
      <c r="C67" s="34" t="n">
        <v>64</v>
      </c>
      <c r="D67" s="12" t="s">
        <v>526</v>
      </c>
      <c r="E67" s="7" t="s">
        <v>527</v>
      </c>
    </row>
    <row r="68" customFormat="false" ht="15" hidden="false" customHeight="false" outlineLevel="0" collapsed="false">
      <c r="A68" s="17" t="s">
        <v>147</v>
      </c>
      <c r="B68" s="40" t="n">
        <v>46204</v>
      </c>
      <c r="C68" s="31" t="n">
        <v>84</v>
      </c>
      <c r="D68" s="12" t="s">
        <v>526</v>
      </c>
      <c r="E68" s="7" t="s">
        <v>527</v>
      </c>
    </row>
    <row r="69" customFormat="false" ht="15" hidden="false" customHeight="false" outlineLevel="0" collapsed="false">
      <c r="A69" s="17" t="s">
        <v>147</v>
      </c>
      <c r="B69" s="40" t="n">
        <v>46235</v>
      </c>
      <c r="C69" s="31" t="n">
        <v>80</v>
      </c>
      <c r="D69" s="12" t="s">
        <v>526</v>
      </c>
      <c r="E69" s="7" t="s">
        <v>527</v>
      </c>
    </row>
    <row r="70" customFormat="false" ht="15" hidden="false" customHeight="false" outlineLevel="0" collapsed="false">
      <c r="A70" s="17" t="s">
        <v>147</v>
      </c>
      <c r="B70" s="40" t="n">
        <v>46266</v>
      </c>
      <c r="C70" s="31" t="n">
        <v>75</v>
      </c>
      <c r="D70" s="12" t="s">
        <v>526</v>
      </c>
      <c r="E70" s="7" t="s">
        <v>527</v>
      </c>
    </row>
    <row r="71" customFormat="false" ht="15" hidden="false" customHeight="false" outlineLevel="0" collapsed="false">
      <c r="A71" s="17" t="s">
        <v>148</v>
      </c>
      <c r="B71" s="40" t="n">
        <v>46266</v>
      </c>
      <c r="C71" s="35" t="n">
        <v>0.3351</v>
      </c>
      <c r="D71" s="12" t="s">
        <v>526</v>
      </c>
      <c r="E71" s="7" t="s">
        <v>527</v>
      </c>
    </row>
    <row r="72" customFormat="false" ht="15" hidden="false" customHeight="false" outlineLevel="0" collapsed="false">
      <c r="A72" s="17" t="s">
        <v>184</v>
      </c>
      <c r="B72" s="40" t="n">
        <v>46204</v>
      </c>
      <c r="C72" s="35" t="n">
        <v>0.7645</v>
      </c>
      <c r="D72" s="12" t="s">
        <v>526</v>
      </c>
      <c r="E72" s="7" t="s">
        <v>527</v>
      </c>
    </row>
    <row r="73" customFormat="false" ht="15" hidden="false" customHeight="false" outlineLevel="0" collapsed="false">
      <c r="A73" s="17" t="s">
        <v>184</v>
      </c>
      <c r="B73" s="40" t="n">
        <v>46235</v>
      </c>
      <c r="C73" s="35" t="n">
        <v>0.7372</v>
      </c>
      <c r="D73" s="12" t="s">
        <v>526</v>
      </c>
      <c r="E73" s="7" t="s">
        <v>527</v>
      </c>
    </row>
    <row r="74" customFormat="false" ht="15" hidden="false" customHeight="false" outlineLevel="0" collapsed="false">
      <c r="A74" s="17" t="s">
        <v>184</v>
      </c>
      <c r="B74" s="40" t="n">
        <v>46266</v>
      </c>
      <c r="C74" s="35" t="n">
        <v>0.7693</v>
      </c>
      <c r="D74" s="12" t="s">
        <v>526</v>
      </c>
      <c r="E74" s="7" t="s">
        <v>527</v>
      </c>
    </row>
    <row r="75" customFormat="false" ht="15" hidden="false" customHeight="false" outlineLevel="0" collapsed="false">
      <c r="A75" s="17" t="s">
        <v>186</v>
      </c>
      <c r="B75" s="40" t="n">
        <v>46204</v>
      </c>
      <c r="C75" s="35" t="n">
        <v>0.848</v>
      </c>
      <c r="D75" s="12" t="s">
        <v>526</v>
      </c>
      <c r="E75" s="7" t="s">
        <v>527</v>
      </c>
    </row>
    <row r="76" customFormat="false" ht="15" hidden="false" customHeight="false" outlineLevel="0" collapsed="false">
      <c r="A76" s="17" t="s">
        <v>186</v>
      </c>
      <c r="B76" s="40" t="n">
        <v>46235</v>
      </c>
      <c r="C76" s="35" t="n">
        <v>0.9061</v>
      </c>
      <c r="D76" s="12" t="s">
        <v>526</v>
      </c>
      <c r="E76" s="7" t="s">
        <v>527</v>
      </c>
    </row>
    <row r="77" customFormat="false" ht="15" hidden="false" customHeight="false" outlineLevel="0" collapsed="false">
      <c r="A77" s="17" t="s">
        <v>186</v>
      </c>
      <c r="B77" s="40" t="n">
        <v>46266</v>
      </c>
      <c r="C77" s="35" t="n">
        <v>0.9142</v>
      </c>
      <c r="D77" s="12" t="s">
        <v>526</v>
      </c>
      <c r="E77" s="7" t="s">
        <v>527</v>
      </c>
    </row>
    <row r="78" customFormat="false" ht="15" hidden="false" customHeight="false" outlineLevel="0" collapsed="false">
      <c r="A78" s="17" t="s">
        <v>175</v>
      </c>
      <c r="B78" s="40" t="n">
        <v>46266</v>
      </c>
      <c r="C78" s="35" t="n">
        <v>0.1489</v>
      </c>
      <c r="D78" s="12" t="s">
        <v>526</v>
      </c>
      <c r="E78" s="7" t="s">
        <v>527</v>
      </c>
    </row>
    <row r="79" customFormat="false" ht="15" hidden="false" customHeight="false" outlineLevel="0" collapsed="false">
      <c r="A79" s="17" t="s">
        <v>182</v>
      </c>
      <c r="B79" s="40" t="n">
        <v>46204</v>
      </c>
      <c r="C79" s="35" t="n">
        <v>0.0413</v>
      </c>
      <c r="D79" s="12" t="s">
        <v>526</v>
      </c>
      <c r="E79" s="7" t="s">
        <v>527</v>
      </c>
    </row>
    <row r="80" customFormat="false" ht="15" hidden="false" customHeight="false" outlineLevel="0" collapsed="false">
      <c r="A80" s="17" t="s">
        <v>182</v>
      </c>
      <c r="B80" s="40" t="n">
        <v>46235</v>
      </c>
      <c r="C80" s="35" t="n">
        <v>0.035</v>
      </c>
      <c r="D80" s="12" t="s">
        <v>526</v>
      </c>
      <c r="E80" s="7" t="s">
        <v>527</v>
      </c>
    </row>
    <row r="81" customFormat="false" ht="15" hidden="false" customHeight="false" outlineLevel="0" collapsed="false">
      <c r="A81" s="17" t="s">
        <v>182</v>
      </c>
      <c r="B81" s="40" t="n">
        <v>46266</v>
      </c>
      <c r="C81" s="35" t="n">
        <v>0.0344</v>
      </c>
      <c r="D81" s="12" t="s">
        <v>526</v>
      </c>
      <c r="E81" s="7" t="s">
        <v>527</v>
      </c>
    </row>
    <row r="82" customFormat="false" ht="15" hidden="false" customHeight="false" outlineLevel="0" collapsed="false">
      <c r="A82" s="17" t="s">
        <v>176</v>
      </c>
      <c r="B82" s="40" t="n">
        <v>46266</v>
      </c>
      <c r="C82" s="33" t="n">
        <v>8.79</v>
      </c>
      <c r="D82" s="12" t="s">
        <v>526</v>
      </c>
      <c r="E82" s="7" t="s">
        <v>527</v>
      </c>
    </row>
    <row r="83" customFormat="false" ht="15" hidden="false" customHeight="false" outlineLevel="0" collapsed="false">
      <c r="A83" s="17" t="s">
        <v>161</v>
      </c>
      <c r="B83" s="40" t="n">
        <v>46204</v>
      </c>
      <c r="C83" s="35" t="n">
        <v>0.9922</v>
      </c>
      <c r="D83" s="12" t="s">
        <v>526</v>
      </c>
      <c r="E83" s="7" t="s">
        <v>527</v>
      </c>
    </row>
    <row r="84" customFormat="false" ht="15" hidden="false" customHeight="false" outlineLevel="0" collapsed="false">
      <c r="A84" s="17" t="s">
        <v>161</v>
      </c>
      <c r="B84" s="40" t="n">
        <v>46235</v>
      </c>
      <c r="C84" s="35" t="n">
        <v>0.996</v>
      </c>
      <c r="D84" s="12" t="s">
        <v>526</v>
      </c>
      <c r="E84" s="7" t="s">
        <v>527</v>
      </c>
    </row>
    <row r="85" customFormat="false" ht="15" hidden="false" customHeight="false" outlineLevel="0" collapsed="false">
      <c r="A85" s="17" t="s">
        <v>161</v>
      </c>
      <c r="B85" s="40" t="n">
        <v>46266</v>
      </c>
      <c r="C85" s="35" t="n">
        <v>0.9952</v>
      </c>
      <c r="D85" s="12" t="s">
        <v>526</v>
      </c>
      <c r="E85" s="7" t="s">
        <v>527</v>
      </c>
    </row>
    <row r="86" customFormat="false" ht="15" hidden="false" customHeight="false" outlineLevel="0" collapsed="false">
      <c r="A86" s="17" t="s">
        <v>183</v>
      </c>
      <c r="B86" s="40" t="n">
        <v>46204</v>
      </c>
      <c r="C86" s="35" t="n">
        <v>0.848</v>
      </c>
      <c r="D86" s="12" t="s">
        <v>526</v>
      </c>
      <c r="E86" s="7" t="s">
        <v>527</v>
      </c>
    </row>
    <row r="87" customFormat="false" ht="15" hidden="false" customHeight="false" outlineLevel="0" collapsed="false">
      <c r="A87" s="17" t="s">
        <v>183</v>
      </c>
      <c r="B87" s="40" t="n">
        <v>46235</v>
      </c>
      <c r="C87" s="35" t="n">
        <v>0.8598</v>
      </c>
      <c r="D87" s="12" t="s">
        <v>526</v>
      </c>
      <c r="E87" s="7" t="s">
        <v>527</v>
      </c>
    </row>
    <row r="88" customFormat="false" ht="15" hidden="false" customHeight="false" outlineLevel="0" collapsed="false">
      <c r="A88" s="17" t="s">
        <v>183</v>
      </c>
      <c r="B88" s="40" t="n">
        <v>46266</v>
      </c>
      <c r="C88" s="35" t="n">
        <v>0.9544</v>
      </c>
      <c r="D88" s="12" t="s">
        <v>526</v>
      </c>
      <c r="E88" s="7" t="s">
        <v>527</v>
      </c>
    </row>
    <row r="89" customFormat="false" ht="15" hidden="false" customHeight="false" outlineLevel="0" collapsed="false">
      <c r="A89" s="17" t="s">
        <v>190</v>
      </c>
      <c r="B89" s="40" t="n">
        <v>46266</v>
      </c>
      <c r="C89" s="35" t="n">
        <v>0.8557</v>
      </c>
      <c r="D89" s="12" t="s">
        <v>526</v>
      </c>
      <c r="E89" s="7" t="s">
        <v>527</v>
      </c>
    </row>
    <row r="90" customFormat="false" ht="15" hidden="false" customHeight="false" outlineLevel="0" collapsed="false">
      <c r="A90" s="17" t="s">
        <v>149</v>
      </c>
      <c r="B90" s="40" t="n">
        <v>46204</v>
      </c>
      <c r="C90" s="31" t="n">
        <v>52770</v>
      </c>
      <c r="D90" s="12" t="s">
        <v>526</v>
      </c>
      <c r="E90" s="7" t="s">
        <v>527</v>
      </c>
    </row>
    <row r="91" customFormat="false" ht="15" hidden="false" customHeight="false" outlineLevel="0" collapsed="false">
      <c r="A91" s="17" t="s">
        <v>149</v>
      </c>
      <c r="B91" s="40" t="n">
        <v>46235</v>
      </c>
      <c r="C91" s="31" t="n">
        <v>56950</v>
      </c>
      <c r="D91" s="12" t="s">
        <v>526</v>
      </c>
      <c r="E91" s="7" t="s">
        <v>527</v>
      </c>
    </row>
    <row r="92" customFormat="false" ht="15" hidden="false" customHeight="false" outlineLevel="0" collapsed="false">
      <c r="A92" s="17" t="s">
        <v>149</v>
      </c>
      <c r="B92" s="40" t="n">
        <v>46266</v>
      </c>
      <c r="C92" s="31" t="n">
        <v>65690</v>
      </c>
      <c r="D92" s="12" t="s">
        <v>526</v>
      </c>
      <c r="E92" s="7" t="s">
        <v>527</v>
      </c>
    </row>
    <row r="93" customFormat="false" ht="15" hidden="false" customHeight="false" outlineLevel="0" collapsed="false">
      <c r="A93" s="17" t="s">
        <v>143</v>
      </c>
      <c r="B93" s="40" t="n">
        <v>46204</v>
      </c>
      <c r="C93" s="33" t="n">
        <v>1.87</v>
      </c>
      <c r="D93" s="12" t="s">
        <v>526</v>
      </c>
      <c r="E93" s="7" t="s">
        <v>527</v>
      </c>
    </row>
    <row r="94" customFormat="false" ht="15" hidden="false" customHeight="false" outlineLevel="0" collapsed="false">
      <c r="A94" s="17" t="s">
        <v>143</v>
      </c>
      <c r="B94" s="40" t="n">
        <v>46235</v>
      </c>
      <c r="C94" s="33" t="n">
        <v>2.6</v>
      </c>
      <c r="D94" s="12" t="s">
        <v>526</v>
      </c>
      <c r="E94" s="7" t="s">
        <v>527</v>
      </c>
    </row>
    <row r="95" customFormat="false" ht="15" hidden="false" customHeight="false" outlineLevel="0" collapsed="false">
      <c r="A95" s="17" t="s">
        <v>143</v>
      </c>
      <c r="B95" s="40" t="n">
        <v>46266</v>
      </c>
      <c r="C95" s="33" t="n">
        <v>2.36</v>
      </c>
      <c r="D95" s="12" t="s">
        <v>526</v>
      </c>
      <c r="E95" s="7" t="s">
        <v>527</v>
      </c>
    </row>
    <row r="96" customFormat="false" ht="15" hidden="false" customHeight="false" outlineLevel="0" collapsed="false">
      <c r="A96" s="17" t="s">
        <v>188</v>
      </c>
      <c r="B96" s="40" t="n">
        <v>46266</v>
      </c>
      <c r="C96" s="35" t="n">
        <v>1.0512</v>
      </c>
      <c r="D96" s="12" t="s">
        <v>526</v>
      </c>
      <c r="E96" s="7" t="s">
        <v>527</v>
      </c>
    </row>
    <row r="97" customFormat="false" ht="15" hidden="false" customHeight="false" outlineLevel="0" collapsed="false">
      <c r="A97" s="17" t="s">
        <v>146</v>
      </c>
      <c r="B97" s="40" t="n">
        <v>46204</v>
      </c>
      <c r="C97" s="35" t="n">
        <v>0.9581</v>
      </c>
      <c r="D97" s="12" t="s">
        <v>526</v>
      </c>
      <c r="E97" s="7" t="s">
        <v>527</v>
      </c>
    </row>
    <row r="98" customFormat="false" ht="15" hidden="false" customHeight="false" outlineLevel="0" collapsed="false">
      <c r="A98" s="17" t="s">
        <v>146</v>
      </c>
      <c r="B98" s="40" t="n">
        <v>46235</v>
      </c>
      <c r="C98" s="35" t="n">
        <v>1.0056</v>
      </c>
      <c r="D98" s="12" t="s">
        <v>526</v>
      </c>
      <c r="E98" s="7" t="s">
        <v>527</v>
      </c>
    </row>
    <row r="99" customFormat="false" ht="15" hidden="false" customHeight="false" outlineLevel="0" collapsed="false">
      <c r="A99" s="17" t="s">
        <v>146</v>
      </c>
      <c r="B99" s="40" t="n">
        <v>46266</v>
      </c>
      <c r="C99" s="35" t="n">
        <v>0.9114</v>
      </c>
      <c r="D99" s="12" t="s">
        <v>526</v>
      </c>
      <c r="E99" s="7" t="s">
        <v>527</v>
      </c>
    </row>
    <row r="100" customFormat="false" ht="15" hidden="false" customHeight="false" outlineLevel="0" collapsed="false">
      <c r="A100" s="17" t="s">
        <v>152</v>
      </c>
      <c r="B100" s="40" t="n">
        <v>46204</v>
      </c>
      <c r="C100" s="35" t="n">
        <v>0.8968</v>
      </c>
      <c r="D100" s="12" t="s">
        <v>526</v>
      </c>
      <c r="E100" s="7" t="s">
        <v>527</v>
      </c>
    </row>
    <row r="101" customFormat="false" ht="15" hidden="false" customHeight="false" outlineLevel="0" collapsed="false">
      <c r="A101" s="17" t="s">
        <v>152</v>
      </c>
      <c r="B101" s="40" t="n">
        <v>46235</v>
      </c>
      <c r="C101" s="35" t="n">
        <v>0.9038</v>
      </c>
      <c r="D101" s="12" t="s">
        <v>526</v>
      </c>
      <c r="E101" s="7" t="s">
        <v>527</v>
      </c>
    </row>
    <row r="102" customFormat="false" ht="15" hidden="false" customHeight="false" outlineLevel="0" collapsed="false">
      <c r="A102" s="17" t="s">
        <v>152</v>
      </c>
      <c r="B102" s="40" t="n">
        <v>46266</v>
      </c>
      <c r="C102" s="35" t="n">
        <v>0.9474</v>
      </c>
      <c r="D102" s="12" t="s">
        <v>526</v>
      </c>
      <c r="E102" s="7" t="s">
        <v>527</v>
      </c>
    </row>
    <row r="103" customFormat="false" ht="15" hidden="false" customHeight="false" outlineLevel="0" collapsed="false">
      <c r="A103" s="17" t="s">
        <v>155</v>
      </c>
      <c r="B103" s="40" t="n">
        <v>46204</v>
      </c>
      <c r="C103" s="35" t="n">
        <v>0.7357</v>
      </c>
      <c r="D103" s="12" t="s">
        <v>526</v>
      </c>
      <c r="E103" s="7" t="s">
        <v>527</v>
      </c>
    </row>
    <row r="104" customFormat="false" ht="15" hidden="false" customHeight="false" outlineLevel="0" collapsed="false">
      <c r="A104" s="17" t="s">
        <v>155</v>
      </c>
      <c r="B104" s="40" t="n">
        <v>46235</v>
      </c>
      <c r="C104" s="35" t="n">
        <v>0.6781</v>
      </c>
      <c r="D104" s="12" t="s">
        <v>526</v>
      </c>
      <c r="E104" s="7" t="s">
        <v>527</v>
      </c>
    </row>
    <row r="105" customFormat="false" ht="15" hidden="false" customHeight="false" outlineLevel="0" collapsed="false">
      <c r="A105" s="17" t="s">
        <v>155</v>
      </c>
      <c r="B105" s="40" t="n">
        <v>46266</v>
      </c>
      <c r="C105" s="35" t="n">
        <v>0.6954</v>
      </c>
      <c r="D105" s="12" t="s">
        <v>526</v>
      </c>
      <c r="E105" s="7" t="s">
        <v>527</v>
      </c>
    </row>
    <row r="106" customFormat="false" ht="15" hidden="false" customHeight="false" outlineLevel="0" collapsed="false">
      <c r="A106" s="17" t="s">
        <v>162</v>
      </c>
      <c r="B106" s="40" t="n">
        <v>46204</v>
      </c>
      <c r="C106" s="35" t="n">
        <v>0.99</v>
      </c>
      <c r="D106" s="12" t="s">
        <v>526</v>
      </c>
      <c r="E106" s="7" t="s">
        <v>527</v>
      </c>
    </row>
    <row r="107" customFormat="false" ht="15" hidden="false" customHeight="false" outlineLevel="0" collapsed="false">
      <c r="A107" s="17" t="s">
        <v>162</v>
      </c>
      <c r="B107" s="40" t="n">
        <v>46235</v>
      </c>
      <c r="C107" s="35" t="n">
        <v>0.9916</v>
      </c>
      <c r="D107" s="12" t="s">
        <v>526</v>
      </c>
      <c r="E107" s="7" t="s">
        <v>527</v>
      </c>
    </row>
    <row r="108" customFormat="false" ht="15" hidden="false" customHeight="false" outlineLevel="0" collapsed="false">
      <c r="A108" s="17" t="s">
        <v>162</v>
      </c>
      <c r="B108" s="40" t="n">
        <v>46266</v>
      </c>
      <c r="C108" s="35" t="n">
        <v>0.9953</v>
      </c>
      <c r="D108" s="12" t="s">
        <v>526</v>
      </c>
      <c r="E108" s="7" t="s">
        <v>527</v>
      </c>
    </row>
    <row r="109" customFormat="false" ht="15" hidden="false" customHeight="false" outlineLevel="0" collapsed="false">
      <c r="A109" s="17" t="s">
        <v>163</v>
      </c>
      <c r="B109" s="40" t="n">
        <v>46204</v>
      </c>
      <c r="C109" s="33" t="n">
        <v>26.55</v>
      </c>
      <c r="D109" s="12" t="s">
        <v>526</v>
      </c>
      <c r="E109" s="7" t="s">
        <v>527</v>
      </c>
    </row>
    <row r="110" customFormat="false" ht="15" hidden="false" customHeight="false" outlineLevel="0" collapsed="false">
      <c r="A110" s="17" t="s">
        <v>163</v>
      </c>
      <c r="B110" s="40" t="n">
        <v>46235</v>
      </c>
      <c r="C110" s="33" t="n">
        <v>23.89</v>
      </c>
      <c r="D110" s="12" t="s">
        <v>526</v>
      </c>
      <c r="E110" s="7" t="s">
        <v>527</v>
      </c>
    </row>
    <row r="111" customFormat="false" ht="15" hidden="false" customHeight="false" outlineLevel="0" collapsed="false">
      <c r="A111" s="17" t="s">
        <v>163</v>
      </c>
      <c r="B111" s="40" t="n">
        <v>46266</v>
      </c>
      <c r="C111" s="33" t="n">
        <v>21.59</v>
      </c>
      <c r="D111" s="12" t="s">
        <v>526</v>
      </c>
      <c r="E111" s="7" t="s">
        <v>527</v>
      </c>
    </row>
    <row r="112" customFormat="false" ht="15" hidden="false" customHeight="false" outlineLevel="0" collapsed="false">
      <c r="A112" s="17" t="s">
        <v>165</v>
      </c>
      <c r="B112" s="40" t="n">
        <v>46204</v>
      </c>
      <c r="C112" s="35" t="n">
        <v>0.8938</v>
      </c>
      <c r="D112" s="12" t="s">
        <v>526</v>
      </c>
      <c r="E112" s="7" t="s">
        <v>527</v>
      </c>
    </row>
    <row r="113" customFormat="false" ht="15" hidden="false" customHeight="false" outlineLevel="0" collapsed="false">
      <c r="A113" s="17" t="s">
        <v>165</v>
      </c>
      <c r="B113" s="40" t="n">
        <v>46235</v>
      </c>
      <c r="C113" s="35" t="n">
        <v>0.9022</v>
      </c>
      <c r="D113" s="12" t="s">
        <v>526</v>
      </c>
      <c r="E113" s="7" t="s">
        <v>527</v>
      </c>
    </row>
    <row r="114" customFormat="false" ht="15" hidden="false" customHeight="false" outlineLevel="0" collapsed="false">
      <c r="A114" s="17" t="s">
        <v>165</v>
      </c>
      <c r="B114" s="40" t="n">
        <v>46266</v>
      </c>
      <c r="C114" s="35" t="n">
        <v>0.9284</v>
      </c>
      <c r="D114" s="12" t="s">
        <v>526</v>
      </c>
      <c r="E114" s="7" t="s">
        <v>527</v>
      </c>
    </row>
    <row r="115" customFormat="false" ht="15" hidden="false" customHeight="false" outlineLevel="0" collapsed="false">
      <c r="A115" s="17" t="s">
        <v>157</v>
      </c>
      <c r="B115" s="40" t="n">
        <v>46204</v>
      </c>
      <c r="C115" s="31" t="n">
        <v>6020</v>
      </c>
      <c r="D115" s="12" t="s">
        <v>526</v>
      </c>
      <c r="E115" s="7" t="s">
        <v>527</v>
      </c>
    </row>
    <row r="116" customFormat="false" ht="15" hidden="false" customHeight="false" outlineLevel="0" collapsed="false">
      <c r="A116" s="17" t="s">
        <v>157</v>
      </c>
      <c r="B116" s="40" t="n">
        <v>46235</v>
      </c>
      <c r="C116" s="31" t="n">
        <v>2930</v>
      </c>
      <c r="D116" s="12" t="s">
        <v>526</v>
      </c>
      <c r="E116" s="7" t="s">
        <v>527</v>
      </c>
    </row>
    <row r="117" customFormat="false" ht="15" hidden="false" customHeight="false" outlineLevel="0" collapsed="false">
      <c r="A117" s="17" t="s">
        <v>157</v>
      </c>
      <c r="B117" s="40" t="n">
        <v>46266</v>
      </c>
      <c r="C117" s="31" t="n">
        <v>472</v>
      </c>
      <c r="D117" s="12" t="s">
        <v>526</v>
      </c>
      <c r="E117" s="7" t="s">
        <v>527</v>
      </c>
    </row>
    <row r="118" customFormat="false" ht="15" hidden="false" customHeight="false" outlineLevel="0" collapsed="false">
      <c r="A118" s="17" t="s">
        <v>167</v>
      </c>
      <c r="B118" s="40" t="n">
        <v>46204</v>
      </c>
      <c r="C118" s="34" t="n">
        <v>50</v>
      </c>
      <c r="D118" s="12" t="s">
        <v>526</v>
      </c>
      <c r="E118" s="7" t="s">
        <v>527</v>
      </c>
    </row>
    <row r="119" customFormat="false" ht="15" hidden="false" customHeight="false" outlineLevel="0" collapsed="false">
      <c r="A119" s="17" t="s">
        <v>167</v>
      </c>
      <c r="B119" s="40" t="n">
        <v>46235</v>
      </c>
      <c r="C119" s="34" t="n">
        <v>49</v>
      </c>
      <c r="D119" s="12" t="s">
        <v>526</v>
      </c>
      <c r="E119" s="7" t="s">
        <v>527</v>
      </c>
    </row>
    <row r="120" customFormat="false" ht="15" hidden="false" customHeight="false" outlineLevel="0" collapsed="false">
      <c r="A120" s="17" t="s">
        <v>167</v>
      </c>
      <c r="B120" s="40" t="n">
        <v>46266</v>
      </c>
      <c r="C120" s="34" t="n">
        <v>41</v>
      </c>
      <c r="D120" s="12" t="s">
        <v>526</v>
      </c>
      <c r="E120" s="7" t="s">
        <v>527</v>
      </c>
    </row>
    <row r="121" customFormat="false" ht="15" hidden="false" customHeight="false" outlineLevel="0" collapsed="false">
      <c r="A121" s="17" t="s">
        <v>158</v>
      </c>
      <c r="B121" s="40" t="n">
        <v>46204</v>
      </c>
      <c r="C121" s="35" t="n">
        <v>0.0256</v>
      </c>
      <c r="D121" s="12" t="s">
        <v>526</v>
      </c>
      <c r="E121" s="7" t="s">
        <v>527</v>
      </c>
    </row>
    <row r="122" customFormat="false" ht="15" hidden="false" customHeight="false" outlineLevel="0" collapsed="false">
      <c r="A122" s="17" t="s">
        <v>158</v>
      </c>
      <c r="B122" s="40" t="n">
        <v>46235</v>
      </c>
      <c r="C122" s="35" t="n">
        <v>0.0217</v>
      </c>
      <c r="D122" s="12" t="s">
        <v>526</v>
      </c>
      <c r="E122" s="7" t="s">
        <v>527</v>
      </c>
    </row>
    <row r="123" customFormat="false" ht="15" hidden="false" customHeight="false" outlineLevel="0" collapsed="false">
      <c r="A123" s="17" t="s">
        <v>158</v>
      </c>
      <c r="B123" s="40" t="n">
        <v>46266</v>
      </c>
      <c r="C123" s="35" t="n">
        <v>0.0207</v>
      </c>
      <c r="D123" s="12" t="s">
        <v>526</v>
      </c>
      <c r="E123" s="7" t="s">
        <v>527</v>
      </c>
    </row>
    <row r="124" customFormat="false" ht="15" hidden="false" customHeight="false" outlineLevel="0" collapsed="false">
      <c r="A124" s="17" t="s">
        <v>189</v>
      </c>
      <c r="B124" s="40" t="n">
        <v>46204</v>
      </c>
      <c r="C124" s="35" t="n">
        <v>0.0097</v>
      </c>
      <c r="D124" s="12" t="s">
        <v>526</v>
      </c>
      <c r="E124" s="7" t="s">
        <v>527</v>
      </c>
    </row>
    <row r="125" customFormat="false" ht="15" hidden="false" customHeight="false" outlineLevel="0" collapsed="false">
      <c r="A125" s="17" t="s">
        <v>189</v>
      </c>
      <c r="B125" s="40" t="n">
        <v>46235</v>
      </c>
      <c r="C125" s="35" t="n">
        <v>0.0066</v>
      </c>
      <c r="D125" s="12" t="s">
        <v>526</v>
      </c>
      <c r="E125" s="7" t="s">
        <v>527</v>
      </c>
    </row>
    <row r="126" customFormat="false" ht="15" hidden="false" customHeight="false" outlineLevel="0" collapsed="false">
      <c r="A126" s="17" t="s">
        <v>189</v>
      </c>
      <c r="B126" s="40" t="n">
        <v>46266</v>
      </c>
      <c r="C126" s="35" t="n">
        <v>0.0057</v>
      </c>
      <c r="D126" s="12" t="s">
        <v>526</v>
      </c>
      <c r="E126" s="7" t="s">
        <v>527</v>
      </c>
    </row>
    <row r="127" customFormat="false" ht="15" hidden="false" customHeight="false" outlineLevel="0" collapsed="false">
      <c r="A127" s="17" t="s">
        <v>173</v>
      </c>
      <c r="B127" s="40" t="n">
        <v>46204</v>
      </c>
      <c r="C127" s="34" t="n">
        <v>6</v>
      </c>
      <c r="D127" s="12" t="s">
        <v>526</v>
      </c>
      <c r="E127" s="7" t="s">
        <v>527</v>
      </c>
    </row>
    <row r="128" customFormat="false" ht="15" hidden="false" customHeight="false" outlineLevel="0" collapsed="false">
      <c r="A128" s="17" t="s">
        <v>173</v>
      </c>
      <c r="B128" s="40" t="n">
        <v>46235</v>
      </c>
      <c r="C128" s="34" t="n">
        <v>8</v>
      </c>
      <c r="D128" s="12" t="s">
        <v>526</v>
      </c>
      <c r="E128" s="7" t="s">
        <v>527</v>
      </c>
    </row>
    <row r="129" customFormat="false" ht="15" hidden="false" customHeight="false" outlineLevel="0" collapsed="false">
      <c r="A129" s="17" t="s">
        <v>173</v>
      </c>
      <c r="B129" s="40" t="n">
        <v>46266</v>
      </c>
      <c r="C129" s="34" t="n">
        <v>4</v>
      </c>
      <c r="D129" s="12" t="s">
        <v>526</v>
      </c>
      <c r="E129" s="7" t="s">
        <v>527</v>
      </c>
    </row>
    <row r="130" customFormat="false" ht="15" hidden="false" customHeight="false" outlineLevel="0" collapsed="false">
      <c r="A130" s="17" t="s">
        <v>169</v>
      </c>
      <c r="B130" s="40" t="n">
        <v>46204</v>
      </c>
      <c r="C130" s="35" t="n">
        <v>0.8318</v>
      </c>
      <c r="D130" s="12" t="s">
        <v>526</v>
      </c>
      <c r="E130" s="7" t="s">
        <v>527</v>
      </c>
    </row>
    <row r="131" customFormat="false" ht="15" hidden="false" customHeight="false" outlineLevel="0" collapsed="false">
      <c r="A131" s="17" t="s">
        <v>169</v>
      </c>
      <c r="B131" s="40" t="n">
        <v>46235</v>
      </c>
      <c r="C131" s="35" t="n">
        <v>0.8956</v>
      </c>
      <c r="D131" s="12" t="s">
        <v>526</v>
      </c>
      <c r="E131" s="7" t="s">
        <v>527</v>
      </c>
    </row>
    <row r="132" customFormat="false" ht="15" hidden="false" customHeight="false" outlineLevel="0" collapsed="false">
      <c r="A132" s="17" t="s">
        <v>169</v>
      </c>
      <c r="B132" s="40" t="n">
        <v>46266</v>
      </c>
      <c r="C132" s="35" t="n">
        <v>0.9204</v>
      </c>
      <c r="D132" s="12" t="s">
        <v>526</v>
      </c>
      <c r="E132" s="7" t="s">
        <v>527</v>
      </c>
    </row>
    <row r="133" customFormat="false" ht="15" hidden="false" customHeight="false" outlineLevel="0" collapsed="false">
      <c r="A133" s="17" t="s">
        <v>180</v>
      </c>
      <c r="B133" s="40" t="n">
        <v>46204</v>
      </c>
      <c r="C133" s="35" t="n">
        <v>0.8404</v>
      </c>
      <c r="D133" s="12" t="s">
        <v>526</v>
      </c>
      <c r="E133" s="7" t="s">
        <v>527</v>
      </c>
    </row>
    <row r="134" customFormat="false" ht="15" hidden="false" customHeight="false" outlineLevel="0" collapsed="false">
      <c r="A134" s="17" t="s">
        <v>180</v>
      </c>
      <c r="B134" s="40" t="n">
        <v>46235</v>
      </c>
      <c r="C134" s="35" t="n">
        <v>0.7969</v>
      </c>
      <c r="D134" s="12" t="s">
        <v>526</v>
      </c>
      <c r="E134" s="7" t="s">
        <v>527</v>
      </c>
    </row>
    <row r="135" customFormat="false" ht="15" hidden="false" customHeight="false" outlineLevel="0" collapsed="false">
      <c r="A135" s="17" t="s">
        <v>180</v>
      </c>
      <c r="B135" s="40" t="n">
        <v>46266</v>
      </c>
      <c r="C135" s="35" t="n">
        <v>0.8381</v>
      </c>
      <c r="D135" s="12" t="s">
        <v>526</v>
      </c>
      <c r="E135" s="7" t="s">
        <v>527</v>
      </c>
    </row>
    <row r="136" customFormat="false" ht="15" hidden="false" customHeight="false" outlineLevel="0" collapsed="false">
      <c r="A136" s="17" t="s">
        <v>168</v>
      </c>
      <c r="B136" s="40" t="n">
        <v>46204</v>
      </c>
      <c r="C136" s="34" t="n">
        <v>38</v>
      </c>
      <c r="D136" s="12" t="s">
        <v>526</v>
      </c>
      <c r="E136" s="7" t="s">
        <v>527</v>
      </c>
    </row>
    <row r="137" customFormat="false" ht="15" hidden="false" customHeight="false" outlineLevel="0" collapsed="false">
      <c r="A137" s="17" t="s">
        <v>168</v>
      </c>
      <c r="B137" s="40" t="n">
        <v>46235</v>
      </c>
      <c r="C137" s="34" t="n">
        <v>36</v>
      </c>
      <c r="D137" s="12" t="s">
        <v>526</v>
      </c>
      <c r="E137" s="7" t="s">
        <v>527</v>
      </c>
    </row>
    <row r="138" customFormat="false" ht="15" hidden="false" customHeight="false" outlineLevel="0" collapsed="false">
      <c r="A138" s="17" t="s">
        <v>168</v>
      </c>
      <c r="B138" s="40" t="n">
        <v>46266</v>
      </c>
      <c r="C138" s="34" t="n">
        <v>37</v>
      </c>
      <c r="D138" s="12" t="s">
        <v>526</v>
      </c>
      <c r="E138" s="7" t="s">
        <v>527</v>
      </c>
    </row>
    <row r="139" customFormat="false" ht="15" hidden="false" customHeight="false" outlineLevel="0" collapsed="false">
      <c r="A139" s="17" t="s">
        <v>170</v>
      </c>
      <c r="B139" s="40" t="n">
        <v>46204</v>
      </c>
      <c r="C139" s="35" t="n">
        <v>0.0359</v>
      </c>
      <c r="D139" s="12" t="s">
        <v>526</v>
      </c>
      <c r="E139" s="7" t="s">
        <v>527</v>
      </c>
    </row>
    <row r="140" customFormat="false" ht="15" hidden="false" customHeight="false" outlineLevel="0" collapsed="false">
      <c r="A140" s="17" t="s">
        <v>170</v>
      </c>
      <c r="B140" s="40" t="n">
        <v>46235</v>
      </c>
      <c r="C140" s="35" t="n">
        <v>0.0666</v>
      </c>
      <c r="D140" s="12" t="s">
        <v>526</v>
      </c>
      <c r="E140" s="7" t="s">
        <v>527</v>
      </c>
    </row>
    <row r="141" customFormat="false" ht="15" hidden="false" customHeight="false" outlineLevel="0" collapsed="false">
      <c r="A141" s="17" t="s">
        <v>170</v>
      </c>
      <c r="B141" s="40" t="n">
        <v>46266</v>
      </c>
      <c r="C141" s="35" t="n">
        <v>0.0474</v>
      </c>
      <c r="D141" s="12" t="s">
        <v>526</v>
      </c>
      <c r="E141" s="7" t="s">
        <v>527</v>
      </c>
    </row>
    <row r="142" customFormat="false" ht="15" hidden="false" customHeight="false" outlineLevel="0" collapsed="false">
      <c r="A142" s="17" t="s">
        <v>150</v>
      </c>
      <c r="B142" s="40" t="n">
        <v>46204</v>
      </c>
      <c r="C142" s="34" t="n">
        <v>34</v>
      </c>
      <c r="D142" s="12" t="s">
        <v>526</v>
      </c>
      <c r="E142" s="7" t="s">
        <v>527</v>
      </c>
    </row>
    <row r="143" customFormat="false" ht="15" hidden="false" customHeight="false" outlineLevel="0" collapsed="false">
      <c r="A143" s="17" t="s">
        <v>150</v>
      </c>
      <c r="B143" s="40" t="n">
        <v>46235</v>
      </c>
      <c r="C143" s="34" t="n">
        <v>37</v>
      </c>
      <c r="D143" s="12" t="s">
        <v>526</v>
      </c>
      <c r="E143" s="7" t="s">
        <v>527</v>
      </c>
    </row>
    <row r="144" customFormat="false" ht="15" hidden="false" customHeight="false" outlineLevel="0" collapsed="false">
      <c r="A144" s="17" t="s">
        <v>150</v>
      </c>
      <c r="B144" s="40" t="n">
        <v>46266</v>
      </c>
      <c r="C144" s="34" t="n">
        <v>39</v>
      </c>
      <c r="D144" s="12" t="s">
        <v>526</v>
      </c>
      <c r="E144" s="7" t="s">
        <v>527</v>
      </c>
    </row>
    <row r="145" customFormat="false" ht="15" hidden="false" customHeight="false" outlineLevel="0" collapsed="false">
      <c r="A145" s="17" t="s">
        <v>141</v>
      </c>
      <c r="B145" s="40" t="n">
        <v>46204</v>
      </c>
      <c r="C145" s="35" t="n">
        <v>0.0131</v>
      </c>
      <c r="D145" s="12" t="s">
        <v>526</v>
      </c>
      <c r="E145" s="7" t="s">
        <v>527</v>
      </c>
    </row>
    <row r="146" customFormat="false" ht="15" hidden="false" customHeight="false" outlineLevel="0" collapsed="false">
      <c r="A146" s="17" t="s">
        <v>141</v>
      </c>
      <c r="B146" s="40" t="n">
        <v>46235</v>
      </c>
      <c r="C146" s="35" t="n">
        <v>0.0128</v>
      </c>
      <c r="D146" s="12" t="s">
        <v>526</v>
      </c>
      <c r="E146" s="7" t="s">
        <v>527</v>
      </c>
    </row>
    <row r="147" customFormat="false" ht="15" hidden="false" customHeight="false" outlineLevel="0" collapsed="false">
      <c r="A147" s="17" t="s">
        <v>141</v>
      </c>
      <c r="B147" s="40" t="n">
        <v>46266</v>
      </c>
      <c r="C147" s="35" t="n">
        <v>0.0168</v>
      </c>
      <c r="D147" s="12" t="s">
        <v>526</v>
      </c>
      <c r="E147" s="7" t="s">
        <v>527</v>
      </c>
    </row>
    <row r="148" customFormat="false" ht="15" hidden="false" customHeight="false" outlineLevel="0" collapsed="false">
      <c r="A148" s="17" t="s">
        <v>156</v>
      </c>
      <c r="B148" s="40" t="n">
        <v>46204</v>
      </c>
      <c r="C148" s="34" t="n">
        <v>50</v>
      </c>
      <c r="D148" s="12" t="s">
        <v>526</v>
      </c>
      <c r="E148" s="7" t="s">
        <v>527</v>
      </c>
    </row>
    <row r="149" customFormat="false" ht="15" hidden="false" customHeight="false" outlineLevel="0" collapsed="false">
      <c r="A149" s="17" t="s">
        <v>156</v>
      </c>
      <c r="B149" s="40" t="n">
        <v>46235</v>
      </c>
      <c r="C149" s="34" t="n">
        <v>34</v>
      </c>
      <c r="D149" s="12" t="s">
        <v>526</v>
      </c>
      <c r="E149" s="7" t="s">
        <v>527</v>
      </c>
    </row>
    <row r="150" customFormat="false" ht="15" hidden="false" customHeight="false" outlineLevel="0" collapsed="false">
      <c r="A150" s="17" t="s">
        <v>156</v>
      </c>
      <c r="B150" s="40" t="n">
        <v>46266</v>
      </c>
      <c r="C150" s="34" t="n">
        <v>31</v>
      </c>
      <c r="D150" s="12" t="s">
        <v>526</v>
      </c>
      <c r="E150" s="7" t="s">
        <v>527</v>
      </c>
    </row>
    <row r="151" customFormat="false" ht="15" hidden="false" customHeight="false" outlineLevel="0" collapsed="false">
      <c r="A151" s="17" t="s">
        <v>187</v>
      </c>
      <c r="B151" s="40" t="n">
        <v>46204</v>
      </c>
      <c r="C151" s="35" t="n">
        <v>0.8872</v>
      </c>
      <c r="D151" s="12" t="s">
        <v>526</v>
      </c>
      <c r="E151" s="7" t="s">
        <v>527</v>
      </c>
    </row>
    <row r="152" customFormat="false" ht="15" hidden="false" customHeight="false" outlineLevel="0" collapsed="false">
      <c r="A152" s="17" t="s">
        <v>187</v>
      </c>
      <c r="B152" s="40" t="n">
        <v>46235</v>
      </c>
      <c r="C152" s="35" t="n">
        <v>0.9037</v>
      </c>
      <c r="D152" s="12" t="s">
        <v>526</v>
      </c>
      <c r="E152" s="7" t="s">
        <v>527</v>
      </c>
    </row>
    <row r="153" customFormat="false" ht="15" hidden="false" customHeight="false" outlineLevel="0" collapsed="false">
      <c r="A153" s="17" t="s">
        <v>187</v>
      </c>
      <c r="B153" s="40" t="n">
        <v>46266</v>
      </c>
      <c r="C153" s="35" t="n">
        <v>0.9403</v>
      </c>
      <c r="D153" s="12" t="s">
        <v>526</v>
      </c>
      <c r="E153" s="7" t="s">
        <v>527</v>
      </c>
    </row>
    <row r="154" customFormat="false" ht="15" hidden="false" customHeight="false" outlineLevel="0" collapsed="false">
      <c r="A154" s="17" t="s">
        <v>164</v>
      </c>
      <c r="B154" s="40" t="n">
        <v>46204</v>
      </c>
      <c r="C154" s="34" t="n">
        <v>60</v>
      </c>
      <c r="D154" s="12" t="s">
        <v>526</v>
      </c>
      <c r="E154" s="7" t="s">
        <v>527</v>
      </c>
    </row>
    <row r="155" customFormat="false" ht="15" hidden="false" customHeight="false" outlineLevel="0" collapsed="false">
      <c r="A155" s="17" t="s">
        <v>164</v>
      </c>
      <c r="B155" s="40" t="n">
        <v>46235</v>
      </c>
      <c r="C155" s="34" t="n">
        <v>67</v>
      </c>
      <c r="D155" s="12" t="s">
        <v>526</v>
      </c>
      <c r="E155" s="7" t="s">
        <v>527</v>
      </c>
    </row>
    <row r="156" customFormat="false" ht="15" hidden="false" customHeight="false" outlineLevel="0" collapsed="false">
      <c r="A156" s="17" t="s">
        <v>164</v>
      </c>
      <c r="B156" s="40" t="n">
        <v>46266</v>
      </c>
      <c r="C156" s="34" t="n">
        <v>62</v>
      </c>
      <c r="D156" s="12" t="s">
        <v>526</v>
      </c>
      <c r="E156" s="7" t="s">
        <v>527</v>
      </c>
    </row>
    <row r="157" customFormat="false" ht="15" hidden="false" customHeight="false" outlineLevel="0" collapsed="false">
      <c r="A157" s="17" t="s">
        <v>151</v>
      </c>
      <c r="B157" s="40" t="n">
        <v>46204</v>
      </c>
      <c r="C157" s="35" t="n">
        <v>0.2658</v>
      </c>
      <c r="D157" s="12" t="s">
        <v>526</v>
      </c>
      <c r="E157" s="7" t="s">
        <v>527</v>
      </c>
    </row>
    <row r="158" customFormat="false" ht="15" hidden="false" customHeight="false" outlineLevel="0" collapsed="false">
      <c r="A158" s="17" t="s">
        <v>151</v>
      </c>
      <c r="B158" s="40" t="n">
        <v>46235</v>
      </c>
      <c r="C158" s="35" t="n">
        <v>0.315</v>
      </c>
      <c r="D158" s="12" t="s">
        <v>526</v>
      </c>
      <c r="E158" s="7" t="s">
        <v>527</v>
      </c>
    </row>
    <row r="159" customFormat="false" ht="15" hidden="false" customHeight="false" outlineLevel="0" collapsed="false">
      <c r="A159" s="17" t="s">
        <v>151</v>
      </c>
      <c r="B159" s="40" t="n">
        <v>46266</v>
      </c>
      <c r="C159" s="35" t="n">
        <v>0.3035</v>
      </c>
      <c r="D159" s="12" t="s">
        <v>526</v>
      </c>
      <c r="E159" s="7" t="s">
        <v>527</v>
      </c>
    </row>
    <row r="160" customFormat="false" ht="15" hidden="false" customHeight="false" outlineLevel="0" collapsed="false">
      <c r="A160" s="17" t="s">
        <v>145</v>
      </c>
      <c r="B160" s="40" t="n">
        <v>46204</v>
      </c>
      <c r="C160" s="33" t="n">
        <v>2.08</v>
      </c>
      <c r="D160" s="12" t="s">
        <v>526</v>
      </c>
      <c r="E160" s="7" t="s">
        <v>527</v>
      </c>
    </row>
    <row r="161" customFormat="false" ht="15" hidden="false" customHeight="false" outlineLevel="0" collapsed="false">
      <c r="A161" s="17" t="s">
        <v>145</v>
      </c>
      <c r="B161" s="40" t="n">
        <v>46235</v>
      </c>
      <c r="C161" s="33" t="n">
        <v>2.7</v>
      </c>
      <c r="D161" s="12" t="s">
        <v>526</v>
      </c>
      <c r="E161" s="7" t="s">
        <v>527</v>
      </c>
    </row>
    <row r="162" customFormat="false" ht="15" hidden="false" customHeight="false" outlineLevel="0" collapsed="false">
      <c r="A162" s="17" t="s">
        <v>145</v>
      </c>
      <c r="B162" s="40" t="n">
        <v>46266</v>
      </c>
      <c r="C162" s="33" t="n">
        <v>0.86</v>
      </c>
      <c r="D162" s="12" t="s">
        <v>526</v>
      </c>
      <c r="E162" s="7" t="s">
        <v>527</v>
      </c>
    </row>
    <row r="163" customFormat="false" ht="15" hidden="false" customHeight="false" outlineLevel="0" collapsed="false">
      <c r="A163" s="17" t="s">
        <v>159</v>
      </c>
      <c r="B163" s="40" t="n">
        <v>46204</v>
      </c>
      <c r="C163" s="35" t="n">
        <v>0.9731</v>
      </c>
      <c r="D163" s="12" t="s">
        <v>526</v>
      </c>
      <c r="E163" s="7" t="s">
        <v>527</v>
      </c>
    </row>
    <row r="164" customFormat="false" ht="15" hidden="false" customHeight="false" outlineLevel="0" collapsed="false">
      <c r="A164" s="17" t="s">
        <v>159</v>
      </c>
      <c r="B164" s="40" t="n">
        <v>46235</v>
      </c>
      <c r="C164" s="35" t="n">
        <v>0.9898</v>
      </c>
      <c r="D164" s="12" t="s">
        <v>526</v>
      </c>
      <c r="E164" s="7" t="s">
        <v>527</v>
      </c>
    </row>
    <row r="165" customFormat="false" ht="15" hidden="false" customHeight="false" outlineLevel="0" collapsed="false">
      <c r="A165" s="17" t="s">
        <v>159</v>
      </c>
      <c r="B165" s="40" t="n">
        <v>46266</v>
      </c>
      <c r="C165" s="35" t="n">
        <v>0.9912</v>
      </c>
      <c r="D165" s="12" t="s">
        <v>526</v>
      </c>
      <c r="E165" s="7" t="s">
        <v>527</v>
      </c>
    </row>
    <row r="166" customFormat="false" ht="15" hidden="false" customHeight="false" outlineLevel="0" collapsed="false">
      <c r="A166" s="17" t="s">
        <v>185</v>
      </c>
      <c r="B166" s="40" t="n">
        <v>46204</v>
      </c>
      <c r="C166" s="35" t="n">
        <v>0.0609</v>
      </c>
      <c r="D166" s="12" t="s">
        <v>526</v>
      </c>
      <c r="E166" s="7" t="s">
        <v>527</v>
      </c>
    </row>
    <row r="167" customFormat="false" ht="15" hidden="false" customHeight="false" outlineLevel="0" collapsed="false">
      <c r="A167" s="17" t="s">
        <v>185</v>
      </c>
      <c r="B167" s="40" t="n">
        <v>46235</v>
      </c>
      <c r="C167" s="35" t="n">
        <v>0.0392</v>
      </c>
      <c r="D167" s="12" t="s">
        <v>526</v>
      </c>
      <c r="E167" s="7" t="s">
        <v>527</v>
      </c>
    </row>
    <row r="168" customFormat="false" ht="15" hidden="false" customHeight="false" outlineLevel="0" collapsed="false">
      <c r="A168" s="17" t="s">
        <v>185</v>
      </c>
      <c r="B168" s="40" t="n">
        <v>46266</v>
      </c>
      <c r="C168" s="35" t="n">
        <v>0.037</v>
      </c>
      <c r="D168" s="12" t="s">
        <v>526</v>
      </c>
      <c r="E168" s="7" t="s">
        <v>527</v>
      </c>
    </row>
    <row r="169" customFormat="false" ht="15" hidden="false" customHeight="false" outlineLevel="0" collapsed="false">
      <c r="A169" s="17" t="s">
        <v>171</v>
      </c>
      <c r="B169" s="40" t="n">
        <v>46204</v>
      </c>
      <c r="C169" s="35" t="n">
        <v>0.8247</v>
      </c>
      <c r="D169" s="12" t="s">
        <v>526</v>
      </c>
      <c r="E169" s="7" t="s">
        <v>527</v>
      </c>
    </row>
    <row r="170" customFormat="false" ht="15" hidden="false" customHeight="false" outlineLevel="0" collapsed="false">
      <c r="A170" s="17" t="s">
        <v>171</v>
      </c>
      <c r="B170" s="40" t="n">
        <v>46235</v>
      </c>
      <c r="C170" s="35" t="n">
        <v>1.0191</v>
      </c>
      <c r="D170" s="12" t="s">
        <v>526</v>
      </c>
      <c r="E170" s="7" t="s">
        <v>527</v>
      </c>
    </row>
    <row r="171" customFormat="false" ht="15" hidden="false" customHeight="false" outlineLevel="0" collapsed="false">
      <c r="A171" s="17" t="s">
        <v>171</v>
      </c>
      <c r="B171" s="40" t="n">
        <v>46266</v>
      </c>
      <c r="C171" s="35" t="n">
        <v>1.0008</v>
      </c>
      <c r="D171" s="12" t="s">
        <v>526</v>
      </c>
      <c r="E171" s="7" t="s">
        <v>527</v>
      </c>
    </row>
  </sheetData>
  <autoFilter ref="A4:E171"/>
  <dataValidations count="1">
    <dataValidation allowBlank="true" errorStyle="stop" operator="between" showDropDown="false" showErrorMessage="false" showInputMessage="false" sqref="A5:A1171" type="list">
      <formula1>Vārdnīca!$A$5:$A$500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8"/>
    <col collapsed="false" customWidth="true" hidden="false" outlineLevel="0" max="3" min="3" style="0" width="14"/>
    <col collapsed="false" customWidth="true" hidden="false" outlineLevel="0" max="4" min="4" style="0" width="34"/>
    <col collapsed="false" customWidth="true" hidden="false" outlineLevel="0" max="5" min="5" style="0" width="24"/>
    <col collapsed="false" customWidth="true" hidden="false" outlineLevel="0" max="7" min="6" style="0" width="10"/>
    <col collapsed="false" customWidth="true" hidden="false" outlineLevel="0" max="9" min="8" style="0" width="13"/>
    <col collapsed="false" customWidth="true" hidden="false" outlineLevel="0" max="10" min="10" style="0" width="10"/>
    <col collapsed="false" customWidth="true" hidden="false" outlineLevel="0" max="11" min="11" style="0" width="13"/>
    <col collapsed="false" customWidth="true" hidden="false" outlineLevel="0" max="12" min="12" style="0" width="10"/>
    <col collapsed="false" customWidth="true" hidden="false" outlineLevel="0" max="13" min="13" style="0" width="11"/>
    <col collapsed="false" customWidth="true" hidden="false" outlineLevel="0" max="14" min="14" style="0" width="12"/>
  </cols>
  <sheetData>
    <row r="1" customFormat="false" ht="19.7" hidden="false" customHeight="false" outlineLevel="0" collapsed="false">
      <c r="A1" s="4" t="s">
        <v>528</v>
      </c>
    </row>
    <row r="2" customFormat="false" ht="15" hidden="false" customHeight="false" outlineLevel="0" collapsed="false">
      <c r="A2" s="5" t="s">
        <v>529</v>
      </c>
    </row>
    <row r="4" customFormat="false" ht="31.5" hidden="false" customHeight="true" outlineLevel="0" collapsed="false">
      <c r="A4" s="6" t="s">
        <v>31</v>
      </c>
      <c r="B4" s="6" t="s">
        <v>33</v>
      </c>
      <c r="C4" s="6" t="s">
        <v>193</v>
      </c>
      <c r="D4" s="6" t="s">
        <v>195</v>
      </c>
      <c r="E4" s="6" t="s">
        <v>131</v>
      </c>
      <c r="F4" s="6" t="s">
        <v>197</v>
      </c>
      <c r="G4" s="6" t="s">
        <v>37</v>
      </c>
      <c r="H4" s="6" t="s">
        <v>58</v>
      </c>
      <c r="I4" s="6" t="s">
        <v>530</v>
      </c>
      <c r="J4" s="6" t="s">
        <v>531</v>
      </c>
      <c r="K4" s="6" t="s">
        <v>532</v>
      </c>
      <c r="L4" s="6" t="s">
        <v>133</v>
      </c>
      <c r="M4" s="6" t="s">
        <v>134</v>
      </c>
      <c r="N4" s="6" t="s">
        <v>533</v>
      </c>
    </row>
    <row r="5" customFormat="false" ht="15" hidden="false" customHeight="false" outlineLevel="0" collapsed="false">
      <c r="A5" s="8" t="str">
        <f aca="false">Vārdnīca!A5</f>
        <v>O1</v>
      </c>
      <c r="B5" s="7" t="str">
        <f aca="false">Vārdnīca!B5</f>
        <v>O</v>
      </c>
      <c r="C5" s="7" t="str">
        <f aca="false">Vārdnīca!C5</f>
        <v>Vadība</v>
      </c>
      <c r="D5" s="8" t="str">
        <f aca="false">Vārdnīca!E5</f>
        <v>Tīrā peļņa gadā</v>
      </c>
      <c r="E5" s="7" t="str">
        <f aca="false">Vārdnīca!R5</f>
        <v>Īpašnieks</v>
      </c>
      <c r="F5" s="7" t="str">
        <f aca="false">Vārdnīca!H5</f>
        <v>EUR</v>
      </c>
      <c r="G5" s="7" t="str">
        <f aca="false">Vārdnīca!I5</f>
        <v>augstāks</v>
      </c>
      <c r="H5" s="11" t="n">
        <f aca="false">Vārdnīca!U5</f>
        <v>500000</v>
      </c>
      <c r="I5" s="11" t="n">
        <f aca="false">IF(J5="","",SUMIFS(Faktiskie!$C$5:$C$5000,Faktiskie!$A$5:$A$5000,A5,Faktiskie!$B$5:$B$5000,J5))</f>
        <v>490920</v>
      </c>
      <c r="J5" s="40" t="n">
        <f aca="false">IFERROR(IF(_xlfn.MAXIFS(Faktiskie!$B$5:$B$5000,Faktiskie!$A$5:$A$5000,A5,Faktiskie!$B$5:$B$5000,"&lt;="&amp;Panelis!$C$4)=0,"",_xlfn.MAXIFS(Faktiskie!$B$5:$B$5000,Faktiskie!$A$5:$A$5000,A5,Faktiskie!$B$5:$B$5000,"&lt;="&amp;Panelis!$C$4)),"")</f>
        <v>46266</v>
      </c>
      <c r="K5" s="11" t="str">
        <f aca="false">IF(J5="","",IFERROR(IF(_xlfn.MAXIFS(Faktiskie!$B$5:$B$5000,Faktiskie!$A$5:$A$5000,A5,Faktiskie!$B$5:$B$5000,"&lt;"&amp;J5)=0,"",SUMIFS(Faktiskie!$C$5:$C$5000,Faktiskie!$A$5:$A$5000,A5,Faktiskie!$B$5:$B$5000,_xlfn.MAXIFS(Faktiskie!$B$5:$B$5000,Faktiskie!$A$5:$A$5000,A5,Faktiskie!$B$5:$B$5000,"&lt;"&amp;J5))),""))</f>
        <v/>
      </c>
      <c r="L5" s="25" t="n">
        <f aca="false">IF(I5="","",MIN(1.5,IF(G5="augstāks",IF(H5=0,1,I5/H5),IF(H5=0,IF(I5&lt;=0,1,0),IF(I5=0,1.5,H5/I5)))))</f>
        <v>0.98184</v>
      </c>
      <c r="M5" s="8" t="str">
        <f aca="false">IF(I5="","Nav datu",IF(L5&gt;=Vārdnīca!V5,"Zaļš",IF(L5&lt;Vārdnīca!W5,"Sarkans","Dzeltens")))</f>
        <v>Dzeltens</v>
      </c>
      <c r="N5" s="7" t="str">
        <f aca="false">IF(OR(I5="",K5=""),"",IF(I5=K5,"bez izmaiņām",IF((I5&gt;K5)=(G5="augstāks"),"labāk","sliktāk")))</f>
        <v/>
      </c>
    </row>
    <row r="6" customFormat="false" ht="15" hidden="false" customHeight="false" outlineLevel="0" collapsed="false">
      <c r="A6" s="8" t="str">
        <f aca="false">Vārdnīca!A6</f>
        <v>O2</v>
      </c>
      <c r="B6" s="7" t="str">
        <f aca="false">Vārdnīca!B6</f>
        <v>O</v>
      </c>
      <c r="C6" s="7" t="str">
        <f aca="false">Vārdnīca!C6</f>
        <v>Vadība</v>
      </c>
      <c r="D6" s="8" t="str">
        <f aca="false">Vārdnīca!E6</f>
        <v>Naudas rezerve mēnešos</v>
      </c>
      <c r="E6" s="7" t="str">
        <f aca="false">Vārdnīca!R6</f>
        <v>Īpašnieks</v>
      </c>
      <c r="F6" s="7" t="str">
        <f aca="false">Vārdnīca!H6</f>
        <v>mēneši</v>
      </c>
      <c r="G6" s="7" t="str">
        <f aca="false">Vārdnīca!I6</f>
        <v>augstāks</v>
      </c>
      <c r="H6" s="13" t="n">
        <f aca="false">Vārdnīca!U6</f>
        <v>3</v>
      </c>
      <c r="I6" s="13" t="n">
        <f aca="false">IF(J6="","",SUMIFS(Faktiskie!$C$5:$C$5000,Faktiskie!$A$5:$A$5000,A6,Faktiskie!$B$5:$B$5000,J6))</f>
        <v>2.87</v>
      </c>
      <c r="J6" s="40" t="n">
        <f aca="false">IFERROR(IF(_xlfn.MAXIFS(Faktiskie!$B$5:$B$5000,Faktiskie!$A$5:$A$5000,A6,Faktiskie!$B$5:$B$5000,"&lt;="&amp;Panelis!$C$4)=0,"",_xlfn.MAXIFS(Faktiskie!$B$5:$B$5000,Faktiskie!$A$5:$A$5000,A6,Faktiskie!$B$5:$B$5000,"&lt;="&amp;Panelis!$C$4)),"")</f>
        <v>46266</v>
      </c>
      <c r="K6" s="13" t="str">
        <f aca="false">IF(J6="","",IFERROR(IF(_xlfn.MAXIFS(Faktiskie!$B$5:$B$5000,Faktiskie!$A$5:$A$5000,A6,Faktiskie!$B$5:$B$5000,"&lt;"&amp;J6)=0,"",SUMIFS(Faktiskie!$C$5:$C$5000,Faktiskie!$A$5:$A$5000,A6,Faktiskie!$B$5:$B$5000,_xlfn.MAXIFS(Faktiskie!$B$5:$B$5000,Faktiskie!$A$5:$A$5000,A6,Faktiskie!$B$5:$B$5000,"&lt;"&amp;J6))),""))</f>
        <v/>
      </c>
      <c r="L6" s="25" t="n">
        <f aca="false">IF(I6="","",MIN(1.5,IF(G6="augstāks",IF(H6=0,1,I6/H6),IF(H6=0,IF(I6&lt;=0,1,0),IF(I6=0,1.5,H6/I6)))))</f>
        <v>0.956666666666667</v>
      </c>
      <c r="M6" s="8" t="str">
        <f aca="false">IF(I6="","Nav datu",IF(L6&gt;=Vārdnīca!V6,"Zaļš",IF(L6&lt;Vārdnīca!W6,"Sarkans","Dzeltens")))</f>
        <v>Dzeltens</v>
      </c>
      <c r="N6" s="7" t="str">
        <f aca="false">IF(OR(I6="",K6=""),"",IF(I6=K6,"bez izmaiņām",IF((I6&gt;K6)=(G6="augstāks"),"labāk","sliktāk")))</f>
        <v/>
      </c>
    </row>
    <row r="7" customFormat="false" ht="15" hidden="false" customHeight="false" outlineLevel="0" collapsed="false">
      <c r="A7" s="8" t="str">
        <f aca="false">Vārdnīca!A7</f>
        <v>O3</v>
      </c>
      <c r="B7" s="7" t="str">
        <f aca="false">Vārdnīca!B7</f>
        <v>O</v>
      </c>
      <c r="C7" s="7" t="str">
        <f aca="false">Vārdnīca!C7</f>
        <v>Vadība</v>
      </c>
      <c r="D7" s="8" t="str">
        <f aca="false">Vārdnīca!E7</f>
        <v>Īpašnieka stundas operatīvajā darbā</v>
      </c>
      <c r="E7" s="7" t="str">
        <f aca="false">Vārdnīca!R7</f>
        <v>Īpašnieks</v>
      </c>
      <c r="F7" s="7" t="str">
        <f aca="false">Vārdnīca!H7</f>
        <v>h nedēļā</v>
      </c>
      <c r="G7" s="7" t="str">
        <f aca="false">Vārdnīca!I7</f>
        <v>zemāks</v>
      </c>
      <c r="H7" s="14" t="n">
        <f aca="false">Vārdnīca!U7</f>
        <v>15</v>
      </c>
      <c r="I7" s="14" t="n">
        <f aca="false">IF(J7="","",SUMIFS(Faktiskie!$C$5:$C$5000,Faktiskie!$A$5:$A$5000,A7,Faktiskie!$B$5:$B$5000,J7))</f>
        <v>18</v>
      </c>
      <c r="J7" s="40" t="n">
        <f aca="false">IFERROR(IF(_xlfn.MAXIFS(Faktiskie!$B$5:$B$5000,Faktiskie!$A$5:$A$5000,A7,Faktiskie!$B$5:$B$5000,"&lt;="&amp;Panelis!$C$4)=0,"",_xlfn.MAXIFS(Faktiskie!$B$5:$B$5000,Faktiskie!$A$5:$A$5000,A7,Faktiskie!$B$5:$B$5000,"&lt;="&amp;Panelis!$C$4)),"")</f>
        <v>46266</v>
      </c>
      <c r="K7" s="14" t="str">
        <f aca="false">IF(J7="","",IFERROR(IF(_xlfn.MAXIFS(Faktiskie!$B$5:$B$5000,Faktiskie!$A$5:$A$5000,A7,Faktiskie!$B$5:$B$5000,"&lt;"&amp;J7)=0,"",SUMIFS(Faktiskie!$C$5:$C$5000,Faktiskie!$A$5:$A$5000,A7,Faktiskie!$B$5:$B$5000,_xlfn.MAXIFS(Faktiskie!$B$5:$B$5000,Faktiskie!$A$5:$A$5000,A7,Faktiskie!$B$5:$B$5000,"&lt;"&amp;J7))),""))</f>
        <v/>
      </c>
      <c r="L7" s="25" t="n">
        <f aca="false">IF(I7="","",MIN(1.5,IF(G7="augstāks",IF(H7=0,1,I7/H7),IF(H7=0,IF(I7&lt;=0,1,0),IF(I7=0,1.5,H7/I7)))))</f>
        <v>0.833333333333333</v>
      </c>
      <c r="M7" s="8" t="str">
        <f aca="false">IF(I7="","Nav datu",IF(L7&gt;=Vārdnīca!V7,"Zaļš",IF(L7&lt;Vārdnīca!W7,"Sarkans","Dzeltens")))</f>
        <v>Sarkans</v>
      </c>
      <c r="N7" s="7" t="str">
        <f aca="false">IF(OR(I7="",K7=""),"",IF(I7=K7,"bez izmaiņām",IF((I7&gt;K7)=(G7="augstāks"),"labāk","sliktāk")))</f>
        <v/>
      </c>
    </row>
    <row r="8" customFormat="false" ht="15" hidden="false" customHeight="false" outlineLevel="0" collapsed="false">
      <c r="A8" s="8" t="str">
        <f aca="false">Vārdnīca!A8</f>
        <v>O4</v>
      </c>
      <c r="B8" s="7" t="str">
        <f aca="false">Vārdnīca!B8</f>
        <v>O</v>
      </c>
      <c r="C8" s="7" t="str">
        <f aca="false">Vārdnīca!C8</f>
        <v>Vadība</v>
      </c>
      <c r="D8" s="8" t="str">
        <f aca="false">Vārdnīca!E8</f>
        <v>EBITDA gadā</v>
      </c>
      <c r="E8" s="7" t="str">
        <f aca="false">Vārdnīca!R8</f>
        <v>Īpašnieks</v>
      </c>
      <c r="F8" s="7" t="str">
        <f aca="false">Vārdnīca!H8</f>
        <v>EUR</v>
      </c>
      <c r="G8" s="7" t="str">
        <f aca="false">Vārdnīca!I8</f>
        <v>augstāks</v>
      </c>
      <c r="H8" s="11" t="n">
        <f aca="false">Vārdnīca!U8</f>
        <v>780000</v>
      </c>
      <c r="I8" s="11" t="n">
        <f aca="false">IF(J8="","",SUMIFS(Faktiskie!$C$5:$C$5000,Faktiskie!$A$5:$A$5000,A8,Faktiskie!$B$5:$B$5000,J8))</f>
        <v>735830</v>
      </c>
      <c r="J8" s="40" t="n">
        <f aca="false">IFERROR(IF(_xlfn.MAXIFS(Faktiskie!$B$5:$B$5000,Faktiskie!$A$5:$A$5000,A8,Faktiskie!$B$5:$B$5000,"&lt;="&amp;Panelis!$C$4)=0,"",_xlfn.MAXIFS(Faktiskie!$B$5:$B$5000,Faktiskie!$A$5:$A$5000,A8,Faktiskie!$B$5:$B$5000,"&lt;="&amp;Panelis!$C$4)),"")</f>
        <v>46266</v>
      </c>
      <c r="K8" s="11" t="str">
        <f aca="false">IF(J8="","",IFERROR(IF(_xlfn.MAXIFS(Faktiskie!$B$5:$B$5000,Faktiskie!$A$5:$A$5000,A8,Faktiskie!$B$5:$B$5000,"&lt;"&amp;J8)=0,"",SUMIFS(Faktiskie!$C$5:$C$5000,Faktiskie!$A$5:$A$5000,A8,Faktiskie!$B$5:$B$5000,_xlfn.MAXIFS(Faktiskie!$B$5:$B$5000,Faktiskie!$A$5:$A$5000,A8,Faktiskie!$B$5:$B$5000,"&lt;"&amp;J8))),""))</f>
        <v/>
      </c>
      <c r="L8" s="25" t="n">
        <f aca="false">IF(I8="","",MIN(1.5,IF(G8="augstāks",IF(H8=0,1,I8/H8),IF(H8=0,IF(I8&lt;=0,1,0),IF(I8=0,1.5,H8/I8)))))</f>
        <v>0.943371794871795</v>
      </c>
      <c r="M8" s="8" t="str">
        <f aca="false">IF(I8="","Nav datu",IF(L8&gt;=Vārdnīca!V8,"Zaļš",IF(L8&lt;Vārdnīca!W8,"Sarkans","Dzeltens")))</f>
        <v>Dzeltens</v>
      </c>
      <c r="N8" s="7" t="str">
        <f aca="false">IF(OR(I8="",K8=""),"",IF(I8=K8,"bez izmaiņām",IF((I8&gt;K8)=(G8="augstāks"),"labāk","sliktāk")))</f>
        <v/>
      </c>
    </row>
    <row r="9" customFormat="false" ht="15" hidden="false" customHeight="false" outlineLevel="0" collapsed="false">
      <c r="A9" s="8" t="str">
        <f aca="false">Vārdnīca!A9</f>
        <v>O5</v>
      </c>
      <c r="B9" s="7" t="str">
        <f aca="false">Vārdnīca!B9</f>
        <v>O</v>
      </c>
      <c r="C9" s="7" t="str">
        <f aca="false">Vārdnīca!C9</f>
        <v>Vadība</v>
      </c>
      <c r="D9" s="8" t="str">
        <f aca="false">Vārdnīca!E9</f>
        <v>Piecu lielāko klientu daļa apgrozījumā</v>
      </c>
      <c r="E9" s="7" t="str">
        <f aca="false">Vārdnīca!R9</f>
        <v>Īpašnieks</v>
      </c>
      <c r="F9" s="7" t="str">
        <f aca="false">Vārdnīca!H9</f>
        <v>%</v>
      </c>
      <c r="G9" s="7" t="str">
        <f aca="false">Vārdnīca!I9</f>
        <v>zemāks</v>
      </c>
      <c r="H9" s="15" t="n">
        <f aca="false">Vārdnīca!U9</f>
        <v>0.4</v>
      </c>
      <c r="I9" s="15" t="n">
        <f aca="false">IF(J9="","",SUMIFS(Faktiskie!$C$5:$C$5000,Faktiskie!$A$5:$A$5000,A9,Faktiskie!$B$5:$B$5000,J9))</f>
        <v>0.4062</v>
      </c>
      <c r="J9" s="40" t="n">
        <f aca="false">IFERROR(IF(_xlfn.MAXIFS(Faktiskie!$B$5:$B$5000,Faktiskie!$A$5:$A$5000,A9,Faktiskie!$B$5:$B$5000,"&lt;="&amp;Panelis!$C$4)=0,"",_xlfn.MAXIFS(Faktiskie!$B$5:$B$5000,Faktiskie!$A$5:$A$5000,A9,Faktiskie!$B$5:$B$5000,"&lt;="&amp;Panelis!$C$4)),"")</f>
        <v>46266</v>
      </c>
      <c r="K9" s="15" t="str">
        <f aca="false">IF(J9="","",IFERROR(IF(_xlfn.MAXIFS(Faktiskie!$B$5:$B$5000,Faktiskie!$A$5:$A$5000,A9,Faktiskie!$B$5:$B$5000,"&lt;"&amp;J9)=0,"",SUMIFS(Faktiskie!$C$5:$C$5000,Faktiskie!$A$5:$A$5000,A9,Faktiskie!$B$5:$B$5000,_xlfn.MAXIFS(Faktiskie!$B$5:$B$5000,Faktiskie!$A$5:$A$5000,A9,Faktiskie!$B$5:$B$5000,"&lt;"&amp;J9))),""))</f>
        <v/>
      </c>
      <c r="L9" s="25" t="n">
        <f aca="false">IF(I9="","",MIN(1.5,IF(G9="augstāks",IF(H9=0,1,I9/H9),IF(H9=0,IF(I9&lt;=0,1,0),IF(I9=0,1.5,H9/I9)))))</f>
        <v>0.984736582964057</v>
      </c>
      <c r="M9" s="8" t="str">
        <f aca="false">IF(I9="","Nav datu",IF(L9&gt;=Vārdnīca!V9,"Zaļš",IF(L9&lt;Vārdnīca!W9,"Sarkans","Dzeltens")))</f>
        <v>Dzeltens</v>
      </c>
      <c r="N9" s="7" t="str">
        <f aca="false">IF(OR(I9="",K9=""),"",IF(I9=K9,"bez izmaiņām",IF((I9&gt;K9)=(G9="augstāks"),"labāk","sliktāk")))</f>
        <v/>
      </c>
    </row>
    <row r="10" customFormat="false" ht="15" hidden="false" customHeight="false" outlineLevel="0" collapsed="false">
      <c r="A10" s="8" t="str">
        <f aca="false">Vārdnīca!A10</f>
        <v>C1</v>
      </c>
      <c r="B10" s="7" t="str">
        <f aca="false">Vārdnīca!B10</f>
        <v>C</v>
      </c>
      <c r="C10" s="7" t="str">
        <f aca="false">Vārdnīca!C10</f>
        <v>Vadība</v>
      </c>
      <c r="D10" s="8" t="str">
        <f aca="false">Vārdnīca!E10</f>
        <v>Apgrozījums mēnesī</v>
      </c>
      <c r="E10" s="7" t="str">
        <f aca="false">Vārdnīca!R10</f>
        <v>Valdes loceklis</v>
      </c>
      <c r="F10" s="7" t="str">
        <f aca="false">Vārdnīca!H10</f>
        <v>EUR</v>
      </c>
      <c r="G10" s="7" t="str">
        <f aca="false">Vārdnīca!I10</f>
        <v>augstāks</v>
      </c>
      <c r="H10" s="11" t="n">
        <f aca="false">Vārdnīca!U10</f>
        <v>700000</v>
      </c>
      <c r="I10" s="11" t="n">
        <f aca="false">IF(J10="","",SUMIFS(Faktiskie!$C$5:$C$5000,Faktiskie!$A$5:$A$5000,A10,Faktiskie!$B$5:$B$5000,J10))</f>
        <v>702580</v>
      </c>
      <c r="J10" s="40" t="n">
        <f aca="false">IFERROR(IF(_xlfn.MAXIFS(Faktiskie!$B$5:$B$5000,Faktiskie!$A$5:$A$5000,A10,Faktiskie!$B$5:$B$5000,"&lt;="&amp;Panelis!$C$4)=0,"",_xlfn.MAXIFS(Faktiskie!$B$5:$B$5000,Faktiskie!$A$5:$A$5000,A10,Faktiskie!$B$5:$B$5000,"&lt;="&amp;Panelis!$C$4)),"")</f>
        <v>46266</v>
      </c>
      <c r="K10" s="11" t="n">
        <f aca="false">IF(J10="","",IFERROR(IF(_xlfn.MAXIFS(Faktiskie!$B$5:$B$5000,Faktiskie!$A$5:$A$5000,A10,Faktiskie!$B$5:$B$5000,"&lt;"&amp;J10)=0,"",SUMIFS(Faktiskie!$C$5:$C$5000,Faktiskie!$A$5:$A$5000,A10,Faktiskie!$B$5:$B$5000,_xlfn.MAXIFS(Faktiskie!$B$5:$B$5000,Faktiskie!$A$5:$A$5000,A10,Faktiskie!$B$5:$B$5000,"&lt;"&amp;J10))),""))</f>
        <v>674860</v>
      </c>
      <c r="L10" s="25" t="n">
        <f aca="false">IF(I10="","",MIN(1.5,IF(G10="augstāks",IF(H10=0,1,I10/H10),IF(H10=0,IF(I10&lt;=0,1,0),IF(I10=0,1.5,H10/I10)))))</f>
        <v>1.00368571428571</v>
      </c>
      <c r="M10" s="8" t="str">
        <f aca="false">IF(I10="","Nav datu",IF(L10&gt;=Vārdnīca!V10,"Zaļš",IF(L10&lt;Vārdnīca!W10,"Sarkans","Dzeltens")))</f>
        <v>Zaļš</v>
      </c>
      <c r="N10" s="7" t="str">
        <f aca="false">IF(OR(I10="",K10=""),"",IF(I10=K10,"bez izmaiņām",IF((I10&gt;K10)=(G10="augstāks"),"labāk","sliktāk")))</f>
        <v>labāk</v>
      </c>
    </row>
    <row r="11" customFormat="false" ht="15" hidden="false" customHeight="false" outlineLevel="0" collapsed="false">
      <c r="A11" s="8" t="str">
        <f aca="false">Vārdnīca!A11</f>
        <v>C2</v>
      </c>
      <c r="B11" s="7" t="str">
        <f aca="false">Vārdnīca!B11</f>
        <v>C</v>
      </c>
      <c r="C11" s="7" t="str">
        <f aca="false">Vārdnīca!C11</f>
        <v>Vadība</v>
      </c>
      <c r="D11" s="8" t="str">
        <f aca="false">Vārdnīca!E11</f>
        <v>Bruto peļņas marža</v>
      </c>
      <c r="E11" s="7" t="str">
        <f aca="false">Vārdnīca!R11</f>
        <v>Valdes loceklis</v>
      </c>
      <c r="F11" s="7" t="str">
        <f aca="false">Vārdnīca!H11</f>
        <v>%</v>
      </c>
      <c r="G11" s="7" t="str">
        <f aca="false">Vārdnīca!I11</f>
        <v>augstāks</v>
      </c>
      <c r="H11" s="15" t="n">
        <f aca="false">Vārdnīca!U11</f>
        <v>0.3</v>
      </c>
      <c r="I11" s="15" t="n">
        <f aca="false">IF(J11="","",SUMIFS(Faktiskie!$C$5:$C$5000,Faktiskie!$A$5:$A$5000,A11,Faktiskie!$B$5:$B$5000,J11))</f>
        <v>0.2932</v>
      </c>
      <c r="J11" s="40" t="n">
        <f aca="false">IFERROR(IF(_xlfn.MAXIFS(Faktiskie!$B$5:$B$5000,Faktiskie!$A$5:$A$5000,A11,Faktiskie!$B$5:$B$5000,"&lt;="&amp;Panelis!$C$4)=0,"",_xlfn.MAXIFS(Faktiskie!$B$5:$B$5000,Faktiskie!$A$5:$A$5000,A11,Faktiskie!$B$5:$B$5000,"&lt;="&amp;Panelis!$C$4)),"")</f>
        <v>46266</v>
      </c>
      <c r="K11" s="15" t="n">
        <f aca="false">IF(J11="","",IFERROR(IF(_xlfn.MAXIFS(Faktiskie!$B$5:$B$5000,Faktiskie!$A$5:$A$5000,A11,Faktiskie!$B$5:$B$5000,"&lt;"&amp;J11)=0,"",SUMIFS(Faktiskie!$C$5:$C$5000,Faktiskie!$A$5:$A$5000,A11,Faktiskie!$B$5:$B$5000,_xlfn.MAXIFS(Faktiskie!$B$5:$B$5000,Faktiskie!$A$5:$A$5000,A11,Faktiskie!$B$5:$B$5000,"&lt;"&amp;J11))),""))</f>
        <v>0.2967</v>
      </c>
      <c r="L11" s="25" t="n">
        <f aca="false">IF(I11="","",MIN(1.5,IF(G11="augstāks",IF(H11=0,1,I11/H11),IF(H11=0,IF(I11&lt;=0,1,0),IF(I11=0,1.5,H11/I11)))))</f>
        <v>0.977333333333333</v>
      </c>
      <c r="M11" s="8" t="str">
        <f aca="false">IF(I11="","Nav datu",IF(L11&gt;=Vārdnīca!V11,"Zaļš",IF(L11&lt;Vārdnīca!W11,"Sarkans","Dzeltens")))</f>
        <v>Dzeltens</v>
      </c>
      <c r="N11" s="7" t="str">
        <f aca="false">IF(OR(I11="",K11=""),"",IF(I11=K11,"bez izmaiņām",IF((I11&gt;K11)=(G11="augstāks"),"labāk","sliktāk")))</f>
        <v>sliktāk</v>
      </c>
    </row>
    <row r="12" customFormat="false" ht="15" hidden="false" customHeight="false" outlineLevel="0" collapsed="false">
      <c r="A12" s="8" t="str">
        <f aca="false">Vārdnīca!A12</f>
        <v>C3</v>
      </c>
      <c r="B12" s="7" t="str">
        <f aca="false">Vārdnīca!B12</f>
        <v>C</v>
      </c>
      <c r="C12" s="7" t="str">
        <f aca="false">Vārdnīca!C12</f>
        <v>Vadība</v>
      </c>
      <c r="D12" s="8" t="str">
        <f aca="false">Vārdnīca!E12</f>
        <v>EBITDA marža</v>
      </c>
      <c r="E12" s="7" t="str">
        <f aca="false">Vārdnīca!R12</f>
        <v>Valdes loceklis</v>
      </c>
      <c r="F12" s="7" t="str">
        <f aca="false">Vārdnīca!H12</f>
        <v>%</v>
      </c>
      <c r="G12" s="7" t="str">
        <f aca="false">Vārdnīca!I12</f>
        <v>augstāks</v>
      </c>
      <c r="H12" s="15" t="n">
        <f aca="false">Vārdnīca!U12</f>
        <v>0.095</v>
      </c>
      <c r="I12" s="15" t="n">
        <f aca="false">IF(J12="","",SUMIFS(Faktiskie!$C$5:$C$5000,Faktiskie!$A$5:$A$5000,A12,Faktiskie!$B$5:$B$5000,J12))</f>
        <v>0.0984</v>
      </c>
      <c r="J12" s="40" t="n">
        <f aca="false">IFERROR(IF(_xlfn.MAXIFS(Faktiskie!$B$5:$B$5000,Faktiskie!$A$5:$A$5000,A12,Faktiskie!$B$5:$B$5000,"&lt;="&amp;Panelis!$C$4)=0,"",_xlfn.MAXIFS(Faktiskie!$B$5:$B$5000,Faktiskie!$A$5:$A$5000,A12,Faktiskie!$B$5:$B$5000,"&lt;="&amp;Panelis!$C$4)),"")</f>
        <v>46266</v>
      </c>
      <c r="K12" s="15" t="n">
        <f aca="false">IF(J12="","",IFERROR(IF(_xlfn.MAXIFS(Faktiskie!$B$5:$B$5000,Faktiskie!$A$5:$A$5000,A12,Faktiskie!$B$5:$B$5000,"&lt;"&amp;J12)=0,"",SUMIFS(Faktiskie!$C$5:$C$5000,Faktiskie!$A$5:$A$5000,A12,Faktiskie!$B$5:$B$5000,_xlfn.MAXIFS(Faktiskie!$B$5:$B$5000,Faktiskie!$A$5:$A$5000,A12,Faktiskie!$B$5:$B$5000,"&lt;"&amp;J12))),""))</f>
        <v>0.0933</v>
      </c>
      <c r="L12" s="25" t="n">
        <f aca="false">IF(I12="","",MIN(1.5,IF(G12="augstāks",IF(H12=0,1,I12/H12),IF(H12=0,IF(I12&lt;=0,1,0),IF(I12=0,1.5,H12/I12)))))</f>
        <v>1.03578947368421</v>
      </c>
      <c r="M12" s="8" t="str">
        <f aca="false">IF(I12="","Nav datu",IF(L12&gt;=Vārdnīca!V12,"Zaļš",IF(L12&lt;Vārdnīca!W12,"Sarkans","Dzeltens")))</f>
        <v>Zaļš</v>
      </c>
      <c r="N12" s="7" t="str">
        <f aca="false">IF(OR(I12="",K12=""),"",IF(I12=K12,"bez izmaiņām",IF((I12&gt;K12)=(G12="augstāks"),"labāk","sliktāk")))</f>
        <v>labāk</v>
      </c>
    </row>
    <row r="13" customFormat="false" ht="15" hidden="false" customHeight="false" outlineLevel="0" collapsed="false">
      <c r="A13" s="8" t="str">
        <f aca="false">Vārdnīca!A13</f>
        <v>C4</v>
      </c>
      <c r="B13" s="7" t="str">
        <f aca="false">Vārdnīca!B13</f>
        <v>C</v>
      </c>
      <c r="C13" s="7" t="str">
        <f aca="false">Vārdnīca!C13</f>
        <v>Vadība</v>
      </c>
      <c r="D13" s="8" t="str">
        <f aca="false">Vārdnīca!E13</f>
        <v>Naudas konversijas cikls</v>
      </c>
      <c r="E13" s="7" t="str">
        <f aca="false">Vārdnīca!R13</f>
        <v>Finanšu direktors</v>
      </c>
      <c r="F13" s="7" t="str">
        <f aca="false">Vārdnīca!H13</f>
        <v>dienas</v>
      </c>
      <c r="G13" s="7" t="str">
        <f aca="false">Vārdnīca!I13</f>
        <v>zemāks</v>
      </c>
      <c r="H13" s="14" t="n">
        <f aca="false">Vārdnīca!U13</f>
        <v>50</v>
      </c>
      <c r="I13" s="14" t="n">
        <f aca="false">IF(J13="","",SUMIFS(Faktiskie!$C$5:$C$5000,Faktiskie!$A$5:$A$5000,A13,Faktiskie!$B$5:$B$5000,J13))</f>
        <v>52</v>
      </c>
      <c r="J13" s="40" t="n">
        <f aca="false">IFERROR(IF(_xlfn.MAXIFS(Faktiskie!$B$5:$B$5000,Faktiskie!$A$5:$A$5000,A13,Faktiskie!$B$5:$B$5000,"&lt;="&amp;Panelis!$C$4)=0,"",_xlfn.MAXIFS(Faktiskie!$B$5:$B$5000,Faktiskie!$A$5:$A$5000,A13,Faktiskie!$B$5:$B$5000,"&lt;="&amp;Panelis!$C$4)),"")</f>
        <v>46266</v>
      </c>
      <c r="K13" s="14" t="n">
        <f aca="false">IF(J13="","",IFERROR(IF(_xlfn.MAXIFS(Faktiskie!$B$5:$B$5000,Faktiskie!$A$5:$A$5000,A13,Faktiskie!$B$5:$B$5000,"&lt;"&amp;J13)=0,"",SUMIFS(Faktiskie!$C$5:$C$5000,Faktiskie!$A$5:$A$5000,A13,Faktiskie!$B$5:$B$5000,_xlfn.MAXIFS(Faktiskie!$B$5:$B$5000,Faktiskie!$A$5:$A$5000,A13,Faktiskie!$B$5:$B$5000,"&lt;"&amp;J13))),""))</f>
        <v>49</v>
      </c>
      <c r="L13" s="25" t="n">
        <f aca="false">IF(I13="","",MIN(1.5,IF(G13="augstāks",IF(H13=0,1,I13/H13),IF(H13=0,IF(I13&lt;=0,1,0),IF(I13=0,1.5,H13/I13)))))</f>
        <v>0.961538461538462</v>
      </c>
      <c r="M13" s="8" t="str">
        <f aca="false">IF(I13="","Nav datu",IF(L13&gt;=Vārdnīca!V13,"Zaļš",IF(L13&lt;Vārdnīca!W13,"Sarkans","Dzeltens")))</f>
        <v>Dzeltens</v>
      </c>
      <c r="N13" s="7" t="str">
        <f aca="false">IF(OR(I13="",K13=""),"",IF(I13=K13,"bez izmaiņām",IF((I13&gt;K13)=(G13="augstāks"),"labāk","sliktāk")))</f>
        <v>sliktāk</v>
      </c>
    </row>
    <row r="14" customFormat="false" ht="15" hidden="false" customHeight="false" outlineLevel="0" collapsed="false">
      <c r="A14" s="8" t="str">
        <f aca="false">Vārdnīca!A14</f>
        <v>C5</v>
      </c>
      <c r="B14" s="7" t="str">
        <f aca="false">Vārdnīca!B14</f>
        <v>C</v>
      </c>
      <c r="C14" s="7" t="str">
        <f aca="false">Vārdnīca!C14</f>
        <v>Vadība</v>
      </c>
      <c r="D14" s="8" t="str">
        <f aca="false">Vārdnīca!E14</f>
        <v>Piegāde laikā un pilnā apjomā (OTIF)</v>
      </c>
      <c r="E14" s="7" t="str">
        <f aca="false">Vārdnīca!R14</f>
        <v>Valdes loceklis</v>
      </c>
      <c r="F14" s="7" t="str">
        <f aca="false">Vārdnīca!H14</f>
        <v>%</v>
      </c>
      <c r="G14" s="7" t="str">
        <f aca="false">Vārdnīca!I14</f>
        <v>augstāks</v>
      </c>
      <c r="H14" s="15" t="n">
        <f aca="false">Vārdnīca!U14</f>
        <v>0.95</v>
      </c>
      <c r="I14" s="15" t="n">
        <f aca="false">IF(J14="","",SUMIFS(Faktiskie!$C$5:$C$5000,Faktiskie!$A$5:$A$5000,A14,Faktiskie!$B$5:$B$5000,J14))</f>
        <v>0.9466</v>
      </c>
      <c r="J14" s="40" t="n">
        <f aca="false">IFERROR(IF(_xlfn.MAXIFS(Faktiskie!$B$5:$B$5000,Faktiskie!$A$5:$A$5000,A14,Faktiskie!$B$5:$B$5000,"&lt;="&amp;Panelis!$C$4)=0,"",_xlfn.MAXIFS(Faktiskie!$B$5:$B$5000,Faktiskie!$A$5:$A$5000,A14,Faktiskie!$B$5:$B$5000,"&lt;="&amp;Panelis!$C$4)),"")</f>
        <v>46266</v>
      </c>
      <c r="K14" s="15" t="n">
        <f aca="false">IF(J14="","",IFERROR(IF(_xlfn.MAXIFS(Faktiskie!$B$5:$B$5000,Faktiskie!$A$5:$A$5000,A14,Faktiskie!$B$5:$B$5000,"&lt;"&amp;J14)=0,"",SUMIFS(Faktiskie!$C$5:$C$5000,Faktiskie!$A$5:$A$5000,A14,Faktiskie!$B$5:$B$5000,_xlfn.MAXIFS(Faktiskie!$B$5:$B$5000,Faktiskie!$A$5:$A$5000,A14,Faktiskie!$B$5:$B$5000,"&lt;"&amp;J14))),""))</f>
        <v>0.9475</v>
      </c>
      <c r="L14" s="25" t="n">
        <f aca="false">IF(I14="","",MIN(1.5,IF(G14="augstāks",IF(H14=0,1,I14/H14),IF(H14=0,IF(I14&lt;=0,1,0),IF(I14=0,1.5,H14/I14)))))</f>
        <v>0.996421052631579</v>
      </c>
      <c r="M14" s="8" t="str">
        <f aca="false">IF(I14="","Nav datu",IF(L14&gt;=Vārdnīca!V14,"Zaļš",IF(L14&lt;Vārdnīca!W14,"Sarkans","Dzeltens")))</f>
        <v>Dzeltens</v>
      </c>
      <c r="N14" s="7" t="str">
        <f aca="false">IF(OR(I14="",K14=""),"",IF(I14=K14,"bez izmaiņām",IF((I14&gt;K14)=(G14="augstāks"),"labāk","sliktāk")))</f>
        <v>sliktāk</v>
      </c>
    </row>
    <row r="15" customFormat="false" ht="15" hidden="false" customHeight="false" outlineLevel="0" collapsed="false">
      <c r="A15" s="8" t="str">
        <f aca="false">Vārdnīca!A15</f>
        <v>C6</v>
      </c>
      <c r="B15" s="7" t="str">
        <f aca="false">Vārdnīca!B15</f>
        <v>C</v>
      </c>
      <c r="C15" s="7" t="str">
        <f aca="false">Vārdnīca!C15</f>
        <v>Vadība</v>
      </c>
      <c r="D15" s="8" t="str">
        <f aca="false">Vārdnīca!E15</f>
        <v>Klientu noturēšana</v>
      </c>
      <c r="E15" s="7" t="str">
        <f aca="false">Vārdnīca!R15</f>
        <v>Valdes loceklis</v>
      </c>
      <c r="F15" s="7" t="str">
        <f aca="false">Vārdnīca!H15</f>
        <v>%</v>
      </c>
      <c r="G15" s="7" t="str">
        <f aca="false">Vārdnīca!I15</f>
        <v>augstāks</v>
      </c>
      <c r="H15" s="15" t="n">
        <f aca="false">Vārdnīca!U15</f>
        <v>0.9</v>
      </c>
      <c r="I15" s="15" t="n">
        <f aca="false">IF(J15="","",SUMIFS(Faktiskie!$C$5:$C$5000,Faktiskie!$A$5:$A$5000,A15,Faktiskie!$B$5:$B$5000,J15))</f>
        <v>0.9189</v>
      </c>
      <c r="J15" s="40" t="n">
        <f aca="false">IFERROR(IF(_xlfn.MAXIFS(Faktiskie!$B$5:$B$5000,Faktiskie!$A$5:$A$5000,A15,Faktiskie!$B$5:$B$5000,"&lt;="&amp;Panelis!$C$4)=0,"",_xlfn.MAXIFS(Faktiskie!$B$5:$B$5000,Faktiskie!$A$5:$A$5000,A15,Faktiskie!$B$5:$B$5000,"&lt;="&amp;Panelis!$C$4)),"")</f>
        <v>46266</v>
      </c>
      <c r="K15" s="15" t="str">
        <f aca="false">IF(J15="","",IFERROR(IF(_xlfn.MAXIFS(Faktiskie!$B$5:$B$5000,Faktiskie!$A$5:$A$5000,A15,Faktiskie!$B$5:$B$5000,"&lt;"&amp;J15)=0,"",SUMIFS(Faktiskie!$C$5:$C$5000,Faktiskie!$A$5:$A$5000,A15,Faktiskie!$B$5:$B$5000,_xlfn.MAXIFS(Faktiskie!$B$5:$B$5000,Faktiskie!$A$5:$A$5000,A15,Faktiskie!$B$5:$B$5000,"&lt;"&amp;J15))),""))</f>
        <v/>
      </c>
      <c r="L15" s="25" t="n">
        <f aca="false">IF(I15="","",MIN(1.5,IF(G15="augstāks",IF(H15=0,1,I15/H15),IF(H15=0,IF(I15&lt;=0,1,0),IF(I15=0,1.5,H15/I15)))))</f>
        <v>1.021</v>
      </c>
      <c r="M15" s="8" t="str">
        <f aca="false">IF(I15="","Nav datu",IF(L15&gt;=Vārdnīca!V15,"Zaļš",IF(L15&lt;Vārdnīca!W15,"Sarkans","Dzeltens")))</f>
        <v>Zaļš</v>
      </c>
      <c r="N15" s="7" t="str">
        <f aca="false">IF(OR(I15="",K15=""),"",IF(I15=K15,"bez izmaiņām",IF((I15&gt;K15)=(G15="augstāks"),"labāk","sliktāk")))</f>
        <v/>
      </c>
    </row>
    <row r="16" customFormat="false" ht="23.85" hidden="false" customHeight="false" outlineLevel="0" collapsed="false">
      <c r="A16" s="8" t="str">
        <f aca="false">Vārdnīca!A16</f>
        <v>C7</v>
      </c>
      <c r="B16" s="7" t="str">
        <f aca="false">Vārdnīca!B16</f>
        <v>C</v>
      </c>
      <c r="C16" s="7" t="str">
        <f aca="false">Vārdnīca!C16</f>
        <v>Vadība</v>
      </c>
      <c r="D16" s="8" t="str">
        <f aca="false">Vārdnīca!E16</f>
        <v>Brīvprātīgā darbinieku mainība (12 mēneši)</v>
      </c>
      <c r="E16" s="7" t="str">
        <f aca="false">Vārdnīca!R16</f>
        <v>Valdes loceklis</v>
      </c>
      <c r="F16" s="7" t="str">
        <f aca="false">Vārdnīca!H16</f>
        <v>%</v>
      </c>
      <c r="G16" s="7" t="str">
        <f aca="false">Vārdnīca!I16</f>
        <v>zemāks</v>
      </c>
      <c r="H16" s="15" t="n">
        <f aca="false">Vārdnīca!U16</f>
        <v>0.12</v>
      </c>
      <c r="I16" s="15" t="n">
        <f aca="false">IF(J16="","",SUMIFS(Faktiskie!$C$5:$C$5000,Faktiskie!$A$5:$A$5000,A16,Faktiskie!$B$5:$B$5000,J16))</f>
        <v>0.1113</v>
      </c>
      <c r="J16" s="40" t="n">
        <f aca="false">IFERROR(IF(_xlfn.MAXIFS(Faktiskie!$B$5:$B$5000,Faktiskie!$A$5:$A$5000,A16,Faktiskie!$B$5:$B$5000,"&lt;="&amp;Panelis!$C$4)=0,"",_xlfn.MAXIFS(Faktiskie!$B$5:$B$5000,Faktiskie!$A$5:$A$5000,A16,Faktiskie!$B$5:$B$5000,"&lt;="&amp;Panelis!$C$4)),"")</f>
        <v>46266</v>
      </c>
      <c r="K16" s="15" t="n">
        <f aca="false">IF(J16="","",IFERROR(IF(_xlfn.MAXIFS(Faktiskie!$B$5:$B$5000,Faktiskie!$A$5:$A$5000,A16,Faktiskie!$B$5:$B$5000,"&lt;"&amp;J16)=0,"",SUMIFS(Faktiskie!$C$5:$C$5000,Faktiskie!$A$5:$A$5000,A16,Faktiskie!$B$5:$B$5000,_xlfn.MAXIFS(Faktiskie!$B$5:$B$5000,Faktiskie!$A$5:$A$5000,A16,Faktiskie!$B$5:$B$5000,"&lt;"&amp;J16))),""))</f>
        <v>0.1511</v>
      </c>
      <c r="L16" s="25" t="n">
        <f aca="false">IF(I16="","",MIN(1.5,IF(G16="augstāks",IF(H16=0,1,I16/H16),IF(H16=0,IF(I16&lt;=0,1,0),IF(I16=0,1.5,H16/I16)))))</f>
        <v>1.07816711590296</v>
      </c>
      <c r="M16" s="8" t="str">
        <f aca="false">IF(I16="","Nav datu",IF(L16&gt;=Vārdnīca!V16,"Zaļš",IF(L16&lt;Vārdnīca!W16,"Sarkans","Dzeltens")))</f>
        <v>Zaļš</v>
      </c>
      <c r="N16" s="7" t="str">
        <f aca="false">IF(OR(I16="",K16=""),"",IF(I16=K16,"bez izmaiņām",IF((I16&gt;K16)=(G16="augstāks"),"labāk","sliktāk")))</f>
        <v>labāk</v>
      </c>
    </row>
    <row r="17" customFormat="false" ht="15" hidden="false" customHeight="false" outlineLevel="0" collapsed="false">
      <c r="A17" s="8" t="str">
        <f aca="false">Vārdnīca!A17</f>
        <v>C8</v>
      </c>
      <c r="B17" s="7" t="str">
        <f aca="false">Vārdnīca!B17</f>
        <v>C</v>
      </c>
      <c r="C17" s="7" t="str">
        <f aca="false">Vārdnīca!C17</f>
        <v>Vadība</v>
      </c>
      <c r="D17" s="8" t="str">
        <f aca="false">Vārdnīca!E17</f>
        <v>Apgrozījums uz darbinieku mēnesī</v>
      </c>
      <c r="E17" s="7" t="str">
        <f aca="false">Vārdnīca!R17</f>
        <v>Valdes loceklis</v>
      </c>
      <c r="F17" s="7" t="str">
        <f aca="false">Vārdnīca!H17</f>
        <v>EUR</v>
      </c>
      <c r="G17" s="7" t="str">
        <f aca="false">Vārdnīca!I17</f>
        <v>augstāks</v>
      </c>
      <c r="H17" s="11" t="n">
        <f aca="false">Vārdnīca!U17</f>
        <v>8750</v>
      </c>
      <c r="I17" s="11" t="n">
        <f aca="false">IF(J17="","",SUMIFS(Faktiskie!$C$5:$C$5000,Faktiskie!$A$5:$A$5000,A17,Faktiskie!$B$5:$B$5000,J17))</f>
        <v>8670</v>
      </c>
      <c r="J17" s="40" t="n">
        <f aca="false">IFERROR(IF(_xlfn.MAXIFS(Faktiskie!$B$5:$B$5000,Faktiskie!$A$5:$A$5000,A17,Faktiskie!$B$5:$B$5000,"&lt;="&amp;Panelis!$C$4)=0,"",_xlfn.MAXIFS(Faktiskie!$B$5:$B$5000,Faktiskie!$A$5:$A$5000,A17,Faktiskie!$B$5:$B$5000,"&lt;="&amp;Panelis!$C$4)),"")</f>
        <v>46266</v>
      </c>
      <c r="K17" s="11" t="n">
        <f aca="false">IF(J17="","",IFERROR(IF(_xlfn.MAXIFS(Faktiskie!$B$5:$B$5000,Faktiskie!$A$5:$A$5000,A17,Faktiskie!$B$5:$B$5000,"&lt;"&amp;J17)=0,"",SUMIFS(Faktiskie!$C$5:$C$5000,Faktiskie!$A$5:$A$5000,A17,Faktiskie!$B$5:$B$5000,_xlfn.MAXIFS(Faktiskie!$B$5:$B$5000,Faktiskie!$A$5:$A$5000,A17,Faktiskie!$B$5:$B$5000,"&lt;"&amp;J17))),""))</f>
        <v>8470</v>
      </c>
      <c r="L17" s="25" t="n">
        <f aca="false">IF(I17="","",MIN(1.5,IF(G17="augstāks",IF(H17=0,1,I17/H17),IF(H17=0,IF(I17&lt;=0,1,0),IF(I17=0,1.5,H17/I17)))))</f>
        <v>0.990857142857143</v>
      </c>
      <c r="M17" s="8" t="str">
        <f aca="false">IF(I17="","Nav datu",IF(L17&gt;=Vārdnīca!V17,"Zaļš",IF(L17&lt;Vārdnīca!W17,"Sarkans","Dzeltens")))</f>
        <v>Dzeltens</v>
      </c>
      <c r="N17" s="7" t="str">
        <f aca="false">IF(OR(I17="",K17=""),"",IF(I17=K17,"bez izmaiņām",IF((I17&gt;K17)=(G17="augstāks"),"labāk","sliktāk")))</f>
        <v>labāk</v>
      </c>
    </row>
    <row r="18" customFormat="false" ht="15" hidden="false" customHeight="false" outlineLevel="0" collapsed="false">
      <c r="A18" s="8" t="str">
        <f aca="false">Vārdnīca!A18</f>
        <v>C9</v>
      </c>
      <c r="B18" s="7" t="str">
        <f aca="false">Vārdnīca!B18</f>
        <v>C</v>
      </c>
      <c r="C18" s="7" t="str">
        <f aca="false">Vārdnīca!C18</f>
        <v>Vadība</v>
      </c>
      <c r="D18" s="8" t="str">
        <f aca="false">Vārdnīca!E18</f>
        <v>Deleģēto lēmumu daļa</v>
      </c>
      <c r="E18" s="7" t="str">
        <f aca="false">Vārdnīca!R18</f>
        <v>Valdes loceklis</v>
      </c>
      <c r="F18" s="7" t="str">
        <f aca="false">Vārdnīca!H18</f>
        <v>%</v>
      </c>
      <c r="G18" s="7" t="str">
        <f aca="false">Vārdnīca!I18</f>
        <v>augstāks</v>
      </c>
      <c r="H18" s="15" t="n">
        <f aca="false">Vārdnīca!U18</f>
        <v>0.6</v>
      </c>
      <c r="I18" s="15" t="n">
        <f aca="false">IF(J18="","",SUMIFS(Faktiskie!$C$5:$C$5000,Faktiskie!$A$5:$A$5000,A18,Faktiskie!$B$5:$B$5000,J18))</f>
        <v>0.6824</v>
      </c>
      <c r="J18" s="40" t="n">
        <f aca="false">IFERROR(IF(_xlfn.MAXIFS(Faktiskie!$B$5:$B$5000,Faktiskie!$A$5:$A$5000,A18,Faktiskie!$B$5:$B$5000,"&lt;="&amp;Panelis!$C$4)=0,"",_xlfn.MAXIFS(Faktiskie!$B$5:$B$5000,Faktiskie!$A$5:$A$5000,A18,Faktiskie!$B$5:$B$5000,"&lt;="&amp;Panelis!$C$4)),"")</f>
        <v>46266</v>
      </c>
      <c r="K18" s="15" t="str">
        <f aca="false">IF(J18="","",IFERROR(IF(_xlfn.MAXIFS(Faktiskie!$B$5:$B$5000,Faktiskie!$A$5:$A$5000,A18,Faktiskie!$B$5:$B$5000,"&lt;"&amp;J18)=0,"",SUMIFS(Faktiskie!$C$5:$C$5000,Faktiskie!$A$5:$A$5000,A18,Faktiskie!$B$5:$B$5000,_xlfn.MAXIFS(Faktiskie!$B$5:$B$5000,Faktiskie!$A$5:$A$5000,A18,Faktiskie!$B$5:$B$5000,"&lt;"&amp;J18))),""))</f>
        <v/>
      </c>
      <c r="L18" s="25" t="n">
        <f aca="false">IF(I18="","",MIN(1.5,IF(G18="augstāks",IF(H18=0,1,I18/H18),IF(H18=0,IF(I18&lt;=0,1,0),IF(I18=0,1.5,H18/I18)))))</f>
        <v>1.13733333333333</v>
      </c>
      <c r="M18" s="8" t="str">
        <f aca="false">IF(I18="","Nav datu",IF(L18&gt;=Vārdnīca!V18,"Zaļš",IF(L18&lt;Vārdnīca!W18,"Sarkans","Dzeltens")))</f>
        <v>Zaļš</v>
      </c>
      <c r="N18" s="7" t="str">
        <f aca="false">IF(OR(I18="",K18=""),"",IF(I18=K18,"bez izmaiņām",IF((I18&gt;K18)=(G18="augstāks"),"labāk","sliktāk")))</f>
        <v/>
      </c>
    </row>
    <row r="19" customFormat="false" ht="15" hidden="false" customHeight="false" outlineLevel="0" collapsed="false">
      <c r="A19" s="8" t="str">
        <f aca="false">Vārdnīca!A19</f>
        <v>D-SAL-01</v>
      </c>
      <c r="B19" s="7" t="str">
        <f aca="false">Vārdnīca!B19</f>
        <v>D</v>
      </c>
      <c r="C19" s="7" t="str">
        <f aca="false">Vārdnīca!C19</f>
        <v>Pārdošana</v>
      </c>
      <c r="D19" s="8" t="str">
        <f aca="false">Vārdnīca!E19</f>
        <v>Pārdošanas plāna izpilde</v>
      </c>
      <c r="E19" s="7" t="str">
        <f aca="false">Vārdnīca!R19</f>
        <v>Pārdošanas direktors</v>
      </c>
      <c r="F19" s="7" t="str">
        <f aca="false">Vārdnīca!H19</f>
        <v>%</v>
      </c>
      <c r="G19" s="7" t="str">
        <f aca="false">Vārdnīca!I19</f>
        <v>augstāks</v>
      </c>
      <c r="H19" s="15" t="n">
        <f aca="false">Vārdnīca!U19</f>
        <v>1</v>
      </c>
      <c r="I19" s="15" t="n">
        <f aca="false">IF(J19="","",SUMIFS(Faktiskie!$C$5:$C$5000,Faktiskie!$A$5:$A$5000,A19,Faktiskie!$B$5:$B$5000,J19))</f>
        <v>1.0051</v>
      </c>
      <c r="J19" s="40" t="n">
        <f aca="false">IFERROR(IF(_xlfn.MAXIFS(Faktiskie!$B$5:$B$5000,Faktiskie!$A$5:$A$5000,A19,Faktiskie!$B$5:$B$5000,"&lt;="&amp;Panelis!$C$4)=0,"",_xlfn.MAXIFS(Faktiskie!$B$5:$B$5000,Faktiskie!$A$5:$A$5000,A19,Faktiskie!$B$5:$B$5000,"&lt;="&amp;Panelis!$C$4)),"")</f>
        <v>46266</v>
      </c>
      <c r="K19" s="15" t="n">
        <f aca="false">IF(J19="","",IFERROR(IF(_xlfn.MAXIFS(Faktiskie!$B$5:$B$5000,Faktiskie!$A$5:$A$5000,A19,Faktiskie!$B$5:$B$5000,"&lt;"&amp;J19)=0,"",SUMIFS(Faktiskie!$C$5:$C$5000,Faktiskie!$A$5:$A$5000,A19,Faktiskie!$B$5:$B$5000,_xlfn.MAXIFS(Faktiskie!$B$5:$B$5000,Faktiskie!$A$5:$A$5000,A19,Faktiskie!$B$5:$B$5000,"&lt;"&amp;J19))),""))</f>
        <v>0.9991</v>
      </c>
      <c r="L19" s="25" t="n">
        <f aca="false">IF(I19="","",MIN(1.5,IF(G19="augstāks",IF(H19=0,1,I19/H19),IF(H19=0,IF(I19&lt;=0,1,0),IF(I19=0,1.5,H19/I19)))))</f>
        <v>1.0051</v>
      </c>
      <c r="M19" s="8" t="str">
        <f aca="false">IF(I19="","Nav datu",IF(L19&gt;=Vārdnīca!V19,"Zaļš",IF(L19&lt;Vārdnīca!W19,"Sarkans","Dzeltens")))</f>
        <v>Zaļš</v>
      </c>
      <c r="N19" s="7" t="str">
        <f aca="false">IF(OR(I19="",K19=""),"",IF(I19=K19,"bez izmaiņām",IF((I19&gt;K19)=(G19="augstāks"),"labāk","sliktāk")))</f>
        <v>labāk</v>
      </c>
    </row>
    <row r="20" customFormat="false" ht="15" hidden="false" customHeight="false" outlineLevel="0" collapsed="false">
      <c r="A20" s="8" t="str">
        <f aca="false">Vārdnīca!A20</f>
        <v>D-SAL-02</v>
      </c>
      <c r="B20" s="7" t="str">
        <f aca="false">Vārdnīca!B20</f>
        <v>D</v>
      </c>
      <c r="C20" s="7" t="str">
        <f aca="false">Vārdnīca!C20</f>
        <v>Pārdošana</v>
      </c>
      <c r="D20" s="8" t="str">
        <f aca="false">Vārdnīca!E20</f>
        <v>Pārdošanas bruto marža</v>
      </c>
      <c r="E20" s="7" t="str">
        <f aca="false">Vārdnīca!R20</f>
        <v>Pārdošanas direktors</v>
      </c>
      <c r="F20" s="7" t="str">
        <f aca="false">Vārdnīca!H20</f>
        <v>%</v>
      </c>
      <c r="G20" s="7" t="str">
        <f aca="false">Vārdnīca!I20</f>
        <v>augstāks</v>
      </c>
      <c r="H20" s="15" t="n">
        <f aca="false">Vārdnīca!U20</f>
        <v>0.29</v>
      </c>
      <c r="I20" s="15" t="n">
        <f aca="false">IF(J20="","",SUMIFS(Faktiskie!$C$5:$C$5000,Faktiskie!$A$5:$A$5000,A20,Faktiskie!$B$5:$B$5000,J20))</f>
        <v>0.283</v>
      </c>
      <c r="J20" s="40" t="n">
        <f aca="false">IFERROR(IF(_xlfn.MAXIFS(Faktiskie!$B$5:$B$5000,Faktiskie!$A$5:$A$5000,A20,Faktiskie!$B$5:$B$5000,"&lt;="&amp;Panelis!$C$4)=0,"",_xlfn.MAXIFS(Faktiskie!$B$5:$B$5000,Faktiskie!$A$5:$A$5000,A20,Faktiskie!$B$5:$B$5000,"&lt;="&amp;Panelis!$C$4)),"")</f>
        <v>46266</v>
      </c>
      <c r="K20" s="15" t="n">
        <f aca="false">IF(J20="","",IFERROR(IF(_xlfn.MAXIFS(Faktiskie!$B$5:$B$5000,Faktiskie!$A$5:$A$5000,A20,Faktiskie!$B$5:$B$5000,"&lt;"&amp;J20)=0,"",SUMIFS(Faktiskie!$C$5:$C$5000,Faktiskie!$A$5:$A$5000,A20,Faktiskie!$B$5:$B$5000,_xlfn.MAXIFS(Faktiskie!$B$5:$B$5000,Faktiskie!$A$5:$A$5000,A20,Faktiskie!$B$5:$B$5000,"&lt;"&amp;J20))),""))</f>
        <v>0.2888</v>
      </c>
      <c r="L20" s="25" t="n">
        <f aca="false">IF(I20="","",MIN(1.5,IF(G20="augstāks",IF(H20=0,1,I20/H20),IF(H20=0,IF(I20&lt;=0,1,0),IF(I20=0,1.5,H20/I20)))))</f>
        <v>0.975862068965517</v>
      </c>
      <c r="M20" s="8" t="str">
        <f aca="false">IF(I20="","Nav datu",IF(L20&gt;=Vārdnīca!V20,"Zaļš",IF(L20&lt;Vārdnīca!W20,"Sarkans","Dzeltens")))</f>
        <v>Dzeltens</v>
      </c>
      <c r="N20" s="7" t="str">
        <f aca="false">IF(OR(I20="",K20=""),"",IF(I20=K20,"bez izmaiņām",IF((I20&gt;K20)=(G20="augstāks"),"labāk","sliktāk")))</f>
        <v>sliktāk</v>
      </c>
    </row>
    <row r="21" customFormat="false" ht="23.85" hidden="false" customHeight="false" outlineLevel="0" collapsed="false">
      <c r="A21" s="8" t="str">
        <f aca="false">Vārdnīca!A21</f>
        <v>D-SAL-03</v>
      </c>
      <c r="B21" s="7" t="str">
        <f aca="false">Vārdnīca!B21</f>
        <v>D</v>
      </c>
      <c r="C21" s="7" t="str">
        <f aca="false">Vārdnīca!C21</f>
        <v>Pārdošana</v>
      </c>
      <c r="D21" s="8" t="str">
        <f aca="false">Vārdnīca!E21</f>
        <v>Svērtā piedāvājumu portfeļa pārklājums</v>
      </c>
      <c r="E21" s="7" t="str">
        <f aca="false">Vārdnīca!R21</f>
        <v>Pārdošanas direktors</v>
      </c>
      <c r="F21" s="7" t="str">
        <f aca="false">Vārdnīca!H21</f>
        <v>reizes</v>
      </c>
      <c r="G21" s="7" t="str">
        <f aca="false">Vārdnīca!I21</f>
        <v>augstāks</v>
      </c>
      <c r="H21" s="13" t="n">
        <f aca="false">Vārdnīca!U21</f>
        <v>3</v>
      </c>
      <c r="I21" s="13" t="n">
        <f aca="false">IF(J21="","",SUMIFS(Faktiskie!$C$5:$C$5000,Faktiskie!$A$5:$A$5000,A21,Faktiskie!$B$5:$B$5000,J21))</f>
        <v>3.12</v>
      </c>
      <c r="J21" s="40" t="n">
        <f aca="false">IFERROR(IF(_xlfn.MAXIFS(Faktiskie!$B$5:$B$5000,Faktiskie!$A$5:$A$5000,A21,Faktiskie!$B$5:$B$5000,"&lt;="&amp;Panelis!$C$4)=0,"",_xlfn.MAXIFS(Faktiskie!$B$5:$B$5000,Faktiskie!$A$5:$A$5000,A21,Faktiskie!$B$5:$B$5000,"&lt;="&amp;Panelis!$C$4)),"")</f>
        <v>46266</v>
      </c>
      <c r="K21" s="13" t="n">
        <f aca="false">IF(J21="","",IFERROR(IF(_xlfn.MAXIFS(Faktiskie!$B$5:$B$5000,Faktiskie!$A$5:$A$5000,A21,Faktiskie!$B$5:$B$5000,"&lt;"&amp;J21)=0,"",SUMIFS(Faktiskie!$C$5:$C$5000,Faktiskie!$A$5:$A$5000,A21,Faktiskie!$B$5:$B$5000,_xlfn.MAXIFS(Faktiskie!$B$5:$B$5000,Faktiskie!$A$5:$A$5000,A21,Faktiskie!$B$5:$B$5000,"&lt;"&amp;J21))),""))</f>
        <v>2.78</v>
      </c>
      <c r="L21" s="25" t="n">
        <f aca="false">IF(I21="","",MIN(1.5,IF(G21="augstāks",IF(H21=0,1,I21/H21),IF(H21=0,IF(I21&lt;=0,1,0),IF(I21=0,1.5,H21/I21)))))</f>
        <v>1.04</v>
      </c>
      <c r="M21" s="8" t="str">
        <f aca="false">IF(I21="","Nav datu",IF(L21&gt;=Vārdnīca!V21,"Zaļš",IF(L21&lt;Vārdnīca!W21,"Sarkans","Dzeltens")))</f>
        <v>Zaļš</v>
      </c>
      <c r="N21" s="7" t="str">
        <f aca="false">IF(OR(I21="",K21=""),"",IF(I21=K21,"bez izmaiņām",IF((I21&gt;K21)=(G21="augstāks"),"labāk","sliktāk")))</f>
        <v>labāk</v>
      </c>
    </row>
    <row r="22" customFormat="false" ht="15" hidden="false" customHeight="false" outlineLevel="0" collapsed="false">
      <c r="A22" s="8" t="str">
        <f aca="false">Vārdnīca!A22</f>
        <v>D-OPS-01</v>
      </c>
      <c r="B22" s="7" t="str">
        <f aca="false">Vārdnīca!B22</f>
        <v>D</v>
      </c>
      <c r="C22" s="7" t="str">
        <f aca="false">Vārdnīca!C22</f>
        <v>Operācijas</v>
      </c>
      <c r="D22" s="8" t="str">
        <f aca="false">Vārdnīca!E22</f>
        <v>Perfektais pasūtījums</v>
      </c>
      <c r="E22" s="7" t="str">
        <f aca="false">Vārdnīca!R22</f>
        <v>Operāciju direktors</v>
      </c>
      <c r="F22" s="7" t="str">
        <f aca="false">Vārdnīca!H22</f>
        <v>%</v>
      </c>
      <c r="G22" s="7" t="str">
        <f aca="false">Vārdnīca!I22</f>
        <v>augstāks</v>
      </c>
      <c r="H22" s="15" t="n">
        <f aca="false">Vārdnīca!U22</f>
        <v>0.93</v>
      </c>
      <c r="I22" s="15" t="n">
        <f aca="false">IF(J22="","",SUMIFS(Faktiskie!$C$5:$C$5000,Faktiskie!$A$5:$A$5000,A22,Faktiskie!$B$5:$B$5000,J22))</f>
        <v>0.9385</v>
      </c>
      <c r="J22" s="40" t="n">
        <f aca="false">IFERROR(IF(_xlfn.MAXIFS(Faktiskie!$B$5:$B$5000,Faktiskie!$A$5:$A$5000,A22,Faktiskie!$B$5:$B$5000,"&lt;="&amp;Panelis!$C$4)=0,"",_xlfn.MAXIFS(Faktiskie!$B$5:$B$5000,Faktiskie!$A$5:$A$5000,A22,Faktiskie!$B$5:$B$5000,"&lt;="&amp;Panelis!$C$4)),"")</f>
        <v>46266</v>
      </c>
      <c r="K22" s="15" t="n">
        <f aca="false">IF(J22="","",IFERROR(IF(_xlfn.MAXIFS(Faktiskie!$B$5:$B$5000,Faktiskie!$A$5:$A$5000,A22,Faktiskie!$B$5:$B$5000,"&lt;"&amp;J22)=0,"",SUMIFS(Faktiskie!$C$5:$C$5000,Faktiskie!$A$5:$A$5000,A22,Faktiskie!$B$5:$B$5000,_xlfn.MAXIFS(Faktiskie!$B$5:$B$5000,Faktiskie!$A$5:$A$5000,A22,Faktiskie!$B$5:$B$5000,"&lt;"&amp;J22))),""))</f>
        <v>0.9109</v>
      </c>
      <c r="L22" s="25" t="n">
        <f aca="false">IF(I22="","",MIN(1.5,IF(G22="augstāks",IF(H22=0,1,I22/H22),IF(H22=0,IF(I22&lt;=0,1,0),IF(I22=0,1.5,H22/I22)))))</f>
        <v>1.00913978494624</v>
      </c>
      <c r="M22" s="8" t="str">
        <f aca="false">IF(I22="","Nav datu",IF(L22&gt;=Vārdnīca!V22,"Zaļš",IF(L22&lt;Vārdnīca!W22,"Sarkans","Dzeltens")))</f>
        <v>Zaļš</v>
      </c>
      <c r="N22" s="7" t="str">
        <f aca="false">IF(OR(I22="",K22=""),"",IF(I22=K22,"bez izmaiņām",IF((I22&gt;K22)=(G22="augstāks"),"labāk","sliktāk")))</f>
        <v>labāk</v>
      </c>
    </row>
    <row r="23" customFormat="false" ht="15" hidden="false" customHeight="false" outlineLevel="0" collapsed="false">
      <c r="A23" s="8" t="str">
        <f aca="false">Vārdnīca!A23</f>
        <v>D-OPS-02</v>
      </c>
      <c r="B23" s="7" t="str">
        <f aca="false">Vārdnīca!B23</f>
        <v>D</v>
      </c>
      <c r="C23" s="7" t="str">
        <f aca="false">Vārdnīca!C23</f>
        <v>Operācijas</v>
      </c>
      <c r="D23" s="8" t="str">
        <f aca="false">Vārdnīca!E23</f>
        <v>Pašizmaksa uz vienību</v>
      </c>
      <c r="E23" s="7" t="str">
        <f aca="false">Vārdnīca!R23</f>
        <v>Operāciju direktors</v>
      </c>
      <c r="F23" s="7" t="str">
        <f aca="false">Vārdnīca!H23</f>
        <v>EUR</v>
      </c>
      <c r="G23" s="7" t="str">
        <f aca="false">Vārdnīca!I23</f>
        <v>zemāks</v>
      </c>
      <c r="H23" s="11" t="n">
        <f aca="false">Vārdnīca!U23</f>
        <v>11.9</v>
      </c>
      <c r="I23" s="11" t="n">
        <f aca="false">IF(J23="","",SUMIFS(Faktiskie!$C$5:$C$5000,Faktiskie!$A$5:$A$5000,A23,Faktiskie!$B$5:$B$5000,J23))</f>
        <v>12</v>
      </c>
      <c r="J23" s="40" t="n">
        <f aca="false">IFERROR(IF(_xlfn.MAXIFS(Faktiskie!$B$5:$B$5000,Faktiskie!$A$5:$A$5000,A23,Faktiskie!$B$5:$B$5000,"&lt;="&amp;Panelis!$C$4)=0,"",_xlfn.MAXIFS(Faktiskie!$B$5:$B$5000,Faktiskie!$A$5:$A$5000,A23,Faktiskie!$B$5:$B$5000,"&lt;="&amp;Panelis!$C$4)),"")</f>
        <v>46266</v>
      </c>
      <c r="K23" s="11" t="n">
        <f aca="false">IF(J23="","",IFERROR(IF(_xlfn.MAXIFS(Faktiskie!$B$5:$B$5000,Faktiskie!$A$5:$A$5000,A23,Faktiskie!$B$5:$B$5000,"&lt;"&amp;J23)=0,"",SUMIFS(Faktiskie!$C$5:$C$5000,Faktiskie!$A$5:$A$5000,A23,Faktiskie!$B$5:$B$5000,_xlfn.MAXIFS(Faktiskie!$B$5:$B$5000,Faktiskie!$A$5:$A$5000,A23,Faktiskie!$B$5:$B$5000,"&lt;"&amp;J23))),""))</f>
        <v>12</v>
      </c>
      <c r="L23" s="25" t="n">
        <f aca="false">IF(I23="","",MIN(1.5,IF(G23="augstāks",IF(H23=0,1,I23/H23),IF(H23=0,IF(I23&lt;=0,1,0),IF(I23=0,1.5,H23/I23)))))</f>
        <v>0.991666666666667</v>
      </c>
      <c r="M23" s="8" t="str">
        <f aca="false">IF(I23="","Nav datu",IF(L23&gt;=Vārdnīca!V23,"Zaļš",IF(L23&lt;Vārdnīca!W23,"Sarkans","Dzeltens")))</f>
        <v>Dzeltens</v>
      </c>
      <c r="N23" s="7" t="str">
        <f aca="false">IF(OR(I23="",K23=""),"",IF(I23=K23,"bez izmaiņām",IF((I23&gt;K23)=(G23="augstāks"),"labāk","sliktāk")))</f>
        <v>bez izmaiņām</v>
      </c>
    </row>
    <row r="24" customFormat="false" ht="23.85" hidden="false" customHeight="false" outlineLevel="0" collapsed="false">
      <c r="A24" s="8" t="str">
        <f aca="false">Vārdnīca!A24</f>
        <v>D-FIN-01</v>
      </c>
      <c r="B24" s="7" t="str">
        <f aca="false">Vārdnīca!B24</f>
        <v>D</v>
      </c>
      <c r="C24" s="7" t="str">
        <f aca="false">Vārdnīca!C24</f>
        <v>Finanses</v>
      </c>
      <c r="D24" s="8" t="str">
        <f aca="false">Vārdnīca!E24</f>
        <v>Naudas konversijas cikls (finanšu daļa)</v>
      </c>
      <c r="E24" s="7" t="str">
        <f aca="false">Vārdnīca!R24</f>
        <v>Finanšu direktors</v>
      </c>
      <c r="F24" s="7" t="str">
        <f aca="false">Vārdnīca!H24</f>
        <v>dienas</v>
      </c>
      <c r="G24" s="7" t="str">
        <f aca="false">Vārdnīca!I24</f>
        <v>zemāks</v>
      </c>
      <c r="H24" s="14" t="n">
        <f aca="false">Vārdnīca!U24</f>
        <v>50</v>
      </c>
      <c r="I24" s="14" t="n">
        <f aca="false">IF(J24="","",SUMIFS(Faktiskie!$C$5:$C$5000,Faktiskie!$A$5:$A$5000,A24,Faktiskie!$B$5:$B$5000,J24))</f>
        <v>51</v>
      </c>
      <c r="J24" s="40" t="n">
        <f aca="false">IFERROR(IF(_xlfn.MAXIFS(Faktiskie!$B$5:$B$5000,Faktiskie!$A$5:$A$5000,A24,Faktiskie!$B$5:$B$5000,"&lt;="&amp;Panelis!$C$4)=0,"",_xlfn.MAXIFS(Faktiskie!$B$5:$B$5000,Faktiskie!$A$5:$A$5000,A24,Faktiskie!$B$5:$B$5000,"&lt;="&amp;Panelis!$C$4)),"")</f>
        <v>46266</v>
      </c>
      <c r="K24" s="14" t="n">
        <f aca="false">IF(J24="","",IFERROR(IF(_xlfn.MAXIFS(Faktiskie!$B$5:$B$5000,Faktiskie!$A$5:$A$5000,A24,Faktiskie!$B$5:$B$5000,"&lt;"&amp;J24)=0,"",SUMIFS(Faktiskie!$C$5:$C$5000,Faktiskie!$A$5:$A$5000,A24,Faktiskie!$B$5:$B$5000,_xlfn.MAXIFS(Faktiskie!$B$5:$B$5000,Faktiskie!$A$5:$A$5000,A24,Faktiskie!$B$5:$B$5000,"&lt;"&amp;J24))),""))</f>
        <v>50</v>
      </c>
      <c r="L24" s="25" t="n">
        <f aca="false">IF(I24="","",MIN(1.5,IF(G24="augstāks",IF(H24=0,1,I24/H24),IF(H24=0,IF(I24&lt;=0,1,0),IF(I24=0,1.5,H24/I24)))))</f>
        <v>0.980392156862745</v>
      </c>
      <c r="M24" s="8" t="str">
        <f aca="false">IF(I24="","Nav datu",IF(L24&gt;=Vārdnīca!V24,"Zaļš",IF(L24&lt;Vārdnīca!W24,"Sarkans","Dzeltens")))</f>
        <v>Dzeltens</v>
      </c>
      <c r="N24" s="7" t="str">
        <f aca="false">IF(OR(I24="",K24=""),"",IF(I24=K24,"bez izmaiņām",IF((I24&gt;K24)=(G24="augstāks"),"labāk","sliktāk")))</f>
        <v>sliktāk</v>
      </c>
    </row>
    <row r="25" customFormat="false" ht="23.85" hidden="false" customHeight="false" outlineLevel="0" collapsed="false">
      <c r="A25" s="8" t="str">
        <f aca="false">Vārdnīca!A25</f>
        <v>D-FIN-02</v>
      </c>
      <c r="B25" s="7" t="str">
        <f aca="false">Vārdnīca!B25</f>
        <v>D</v>
      </c>
      <c r="C25" s="7" t="str">
        <f aca="false">Vārdnīca!C25</f>
        <v>Finanses</v>
      </c>
      <c r="D25" s="8" t="str">
        <f aca="false">Vārdnīca!E25</f>
        <v>13 nedēļu naudas prognozes precizitāte</v>
      </c>
      <c r="E25" s="7" t="str">
        <f aca="false">Vārdnīca!R25</f>
        <v>Finanšu direktors</v>
      </c>
      <c r="F25" s="7" t="str">
        <f aca="false">Vārdnīca!H25</f>
        <v>%</v>
      </c>
      <c r="G25" s="7" t="str">
        <f aca="false">Vārdnīca!I25</f>
        <v>augstāks</v>
      </c>
      <c r="H25" s="15" t="n">
        <f aca="false">Vārdnīca!U25</f>
        <v>0.95</v>
      </c>
      <c r="I25" s="15" t="n">
        <f aca="false">IF(J25="","",SUMIFS(Faktiskie!$C$5:$C$5000,Faktiskie!$A$5:$A$5000,A25,Faktiskie!$B$5:$B$5000,J25))</f>
        <v>0.9752</v>
      </c>
      <c r="J25" s="40" t="n">
        <f aca="false">IFERROR(IF(_xlfn.MAXIFS(Faktiskie!$B$5:$B$5000,Faktiskie!$A$5:$A$5000,A25,Faktiskie!$B$5:$B$5000,"&lt;="&amp;Panelis!$C$4)=0,"",_xlfn.MAXIFS(Faktiskie!$B$5:$B$5000,Faktiskie!$A$5:$A$5000,A25,Faktiskie!$B$5:$B$5000,"&lt;="&amp;Panelis!$C$4)),"")</f>
        <v>46266</v>
      </c>
      <c r="K25" s="15" t="n">
        <f aca="false">IF(J25="","",IFERROR(IF(_xlfn.MAXIFS(Faktiskie!$B$5:$B$5000,Faktiskie!$A$5:$A$5000,A25,Faktiskie!$B$5:$B$5000,"&lt;"&amp;J25)=0,"",SUMIFS(Faktiskie!$C$5:$C$5000,Faktiskie!$A$5:$A$5000,A25,Faktiskie!$B$5:$B$5000,_xlfn.MAXIFS(Faktiskie!$B$5:$B$5000,Faktiskie!$A$5:$A$5000,A25,Faktiskie!$B$5:$B$5000,"&lt;"&amp;J25))),""))</f>
        <v>0.9733</v>
      </c>
      <c r="L25" s="25" t="n">
        <f aca="false">IF(I25="","",MIN(1.5,IF(G25="augstāks",IF(H25=0,1,I25/H25),IF(H25=0,IF(I25&lt;=0,1,0),IF(I25=0,1.5,H25/I25)))))</f>
        <v>1.02652631578947</v>
      </c>
      <c r="M25" s="8" t="str">
        <f aca="false">IF(I25="","Nav datu",IF(L25&gt;=Vārdnīca!V25,"Zaļš",IF(L25&lt;Vārdnīca!W25,"Sarkans","Dzeltens")))</f>
        <v>Zaļš</v>
      </c>
      <c r="N25" s="7" t="str">
        <f aca="false">IF(OR(I25="",K25=""),"",IF(I25=K25,"bez izmaiņām",IF((I25&gt;K25)=(G25="augstāks"),"labāk","sliktāk")))</f>
        <v>labāk</v>
      </c>
    </row>
    <row r="26" customFormat="false" ht="15" hidden="false" customHeight="false" outlineLevel="0" collapsed="false">
      <c r="A26" s="8" t="str">
        <f aca="false">Vārdnīca!A26</f>
        <v>D-HR-01</v>
      </c>
      <c r="B26" s="7" t="str">
        <f aca="false">Vārdnīca!B26</f>
        <v>D</v>
      </c>
      <c r="C26" s="7" t="str">
        <f aca="false">Vārdnīca!C26</f>
        <v>Personāls</v>
      </c>
      <c r="D26" s="8" t="str">
        <f aca="false">Vārdnīca!E26</f>
        <v>Brīvprātīgā mainība (12 mēneši)</v>
      </c>
      <c r="E26" s="7" t="str">
        <f aca="false">Vārdnīca!R26</f>
        <v>Personāla vadītājs</v>
      </c>
      <c r="F26" s="7" t="str">
        <f aca="false">Vārdnīca!H26</f>
        <v>%</v>
      </c>
      <c r="G26" s="7" t="str">
        <f aca="false">Vārdnīca!I26</f>
        <v>zemāks</v>
      </c>
      <c r="H26" s="15" t="n">
        <f aca="false">Vārdnīca!U26</f>
        <v>0.12</v>
      </c>
      <c r="I26" s="15" t="n">
        <f aca="false">IF(J26="","",SUMIFS(Faktiskie!$C$5:$C$5000,Faktiskie!$A$5:$A$5000,A26,Faktiskie!$B$5:$B$5000,J26))</f>
        <v>0.1021</v>
      </c>
      <c r="J26" s="40" t="n">
        <f aca="false">IFERROR(IF(_xlfn.MAXIFS(Faktiskie!$B$5:$B$5000,Faktiskie!$A$5:$A$5000,A26,Faktiskie!$B$5:$B$5000,"&lt;="&amp;Panelis!$C$4)=0,"",_xlfn.MAXIFS(Faktiskie!$B$5:$B$5000,Faktiskie!$A$5:$A$5000,A26,Faktiskie!$B$5:$B$5000,"&lt;="&amp;Panelis!$C$4)),"")</f>
        <v>46266</v>
      </c>
      <c r="K26" s="15" t="n">
        <f aca="false">IF(J26="","",IFERROR(IF(_xlfn.MAXIFS(Faktiskie!$B$5:$B$5000,Faktiskie!$A$5:$A$5000,A26,Faktiskie!$B$5:$B$5000,"&lt;"&amp;J26)=0,"",SUMIFS(Faktiskie!$C$5:$C$5000,Faktiskie!$A$5:$A$5000,A26,Faktiskie!$B$5:$B$5000,_xlfn.MAXIFS(Faktiskie!$B$5:$B$5000,Faktiskie!$A$5:$A$5000,A26,Faktiskie!$B$5:$B$5000,"&lt;"&amp;J26))),""))</f>
        <v>0.1576</v>
      </c>
      <c r="L26" s="25" t="n">
        <f aca="false">IF(I26="","",MIN(1.5,IF(G26="augstāks",IF(H26=0,1,I26/H26),IF(H26=0,IF(I26&lt;=0,1,0),IF(I26=0,1.5,H26/I26)))))</f>
        <v>1.17531831537708</v>
      </c>
      <c r="M26" s="8" t="str">
        <f aca="false">IF(I26="","Nav datu",IF(L26&gt;=Vārdnīca!V26,"Zaļš",IF(L26&lt;Vārdnīca!W26,"Sarkans","Dzeltens")))</f>
        <v>Zaļš</v>
      </c>
      <c r="N26" s="7" t="str">
        <f aca="false">IF(OR(I26="",K26=""),"",IF(I26=K26,"bez izmaiņām",IF((I26&gt;K26)=(G26="augstāks"),"labāk","sliktāk")))</f>
        <v>labāk</v>
      </c>
    </row>
    <row r="27" customFormat="false" ht="15" hidden="false" customHeight="false" outlineLevel="0" collapsed="false">
      <c r="A27" s="8" t="str">
        <f aca="false">Vārdnīca!A27</f>
        <v>D-HR-02</v>
      </c>
      <c r="B27" s="7" t="str">
        <f aca="false">Vārdnīca!B27</f>
        <v>D</v>
      </c>
      <c r="C27" s="7" t="str">
        <f aca="false">Vārdnīca!C27</f>
        <v>Personāls</v>
      </c>
      <c r="D27" s="8" t="str">
        <f aca="false">Vārdnīca!E27</f>
        <v>Vakances aizpildīšanas laiks</v>
      </c>
      <c r="E27" s="7" t="str">
        <f aca="false">Vārdnīca!R27</f>
        <v>Personāla vadītājs</v>
      </c>
      <c r="F27" s="7" t="str">
        <f aca="false">Vārdnīca!H27</f>
        <v>dienas</v>
      </c>
      <c r="G27" s="7" t="str">
        <f aca="false">Vārdnīca!I27</f>
        <v>zemāks</v>
      </c>
      <c r="H27" s="14" t="n">
        <f aca="false">Vārdnīca!U27</f>
        <v>30</v>
      </c>
      <c r="I27" s="14" t="n">
        <f aca="false">IF(J27="","",SUMIFS(Faktiskie!$C$5:$C$5000,Faktiskie!$A$5:$A$5000,A27,Faktiskie!$B$5:$B$5000,J27))</f>
        <v>26</v>
      </c>
      <c r="J27" s="40" t="n">
        <f aca="false">IFERROR(IF(_xlfn.MAXIFS(Faktiskie!$B$5:$B$5000,Faktiskie!$A$5:$A$5000,A27,Faktiskie!$B$5:$B$5000,"&lt;="&amp;Panelis!$C$4)=0,"",_xlfn.MAXIFS(Faktiskie!$B$5:$B$5000,Faktiskie!$A$5:$A$5000,A27,Faktiskie!$B$5:$B$5000,"&lt;="&amp;Panelis!$C$4)),"")</f>
        <v>46266</v>
      </c>
      <c r="K27" s="14" t="n">
        <f aca="false">IF(J27="","",IFERROR(IF(_xlfn.MAXIFS(Faktiskie!$B$5:$B$5000,Faktiskie!$A$5:$A$5000,A27,Faktiskie!$B$5:$B$5000,"&lt;"&amp;J27)=0,"",SUMIFS(Faktiskie!$C$5:$C$5000,Faktiskie!$A$5:$A$5000,A27,Faktiskie!$B$5:$B$5000,_xlfn.MAXIFS(Faktiskie!$B$5:$B$5000,Faktiskie!$A$5:$A$5000,A27,Faktiskie!$B$5:$B$5000,"&lt;"&amp;J27))),""))</f>
        <v>36</v>
      </c>
      <c r="L27" s="25" t="n">
        <f aca="false">IF(I27="","",MIN(1.5,IF(G27="augstāks",IF(H27=0,1,I27/H27),IF(H27=0,IF(I27&lt;=0,1,0),IF(I27=0,1.5,H27/I27)))))</f>
        <v>1.15384615384615</v>
      </c>
      <c r="M27" s="8" t="str">
        <f aca="false">IF(I27="","Nav datu",IF(L27&gt;=Vārdnīca!V27,"Zaļš",IF(L27&lt;Vārdnīca!W27,"Sarkans","Dzeltens")))</f>
        <v>Zaļš</v>
      </c>
      <c r="N27" s="7" t="str">
        <f aca="false">IF(OR(I27="",K27=""),"",IF(I27=K27,"bez izmaiņām",IF((I27&gt;K27)=(G27="augstāks"),"labāk","sliktāk")))</f>
        <v>labāk</v>
      </c>
    </row>
    <row r="28" customFormat="false" ht="15" hidden="false" customHeight="false" outlineLevel="0" collapsed="false">
      <c r="A28" s="8" t="str">
        <f aca="false">Vārdnīca!A28</f>
        <v>D-HR-03</v>
      </c>
      <c r="B28" s="7" t="str">
        <f aca="false">Vārdnīca!B28</f>
        <v>D</v>
      </c>
      <c r="C28" s="7" t="str">
        <f aca="false">Vārdnīca!C28</f>
        <v>Personāls</v>
      </c>
      <c r="D28" s="8" t="str">
        <f aca="false">Vārdnīca!E28</f>
        <v>Laikā pabeigtās snieguma sarunas</v>
      </c>
      <c r="E28" s="7" t="str">
        <f aca="false">Vārdnīca!R28</f>
        <v>Personāla vadītājs</v>
      </c>
      <c r="F28" s="7" t="str">
        <f aca="false">Vārdnīca!H28</f>
        <v>%</v>
      </c>
      <c r="G28" s="7" t="str">
        <f aca="false">Vārdnīca!I28</f>
        <v>augstāks</v>
      </c>
      <c r="H28" s="15" t="n">
        <f aca="false">Vārdnīca!U28</f>
        <v>0.95</v>
      </c>
      <c r="I28" s="15" t="n">
        <f aca="false">IF(J28="","",SUMIFS(Faktiskie!$C$5:$C$5000,Faktiskie!$A$5:$A$5000,A28,Faktiskie!$B$5:$B$5000,J28))</f>
        <v>0.9623</v>
      </c>
      <c r="J28" s="40" t="n">
        <f aca="false">IFERROR(IF(_xlfn.MAXIFS(Faktiskie!$B$5:$B$5000,Faktiskie!$A$5:$A$5000,A28,Faktiskie!$B$5:$B$5000,"&lt;="&amp;Panelis!$C$4)=0,"",_xlfn.MAXIFS(Faktiskie!$B$5:$B$5000,Faktiskie!$A$5:$A$5000,A28,Faktiskie!$B$5:$B$5000,"&lt;="&amp;Panelis!$C$4)),"")</f>
        <v>46266</v>
      </c>
      <c r="K28" s="15" t="str">
        <f aca="false">IF(J28="","",IFERROR(IF(_xlfn.MAXIFS(Faktiskie!$B$5:$B$5000,Faktiskie!$A$5:$A$5000,A28,Faktiskie!$B$5:$B$5000,"&lt;"&amp;J28)=0,"",SUMIFS(Faktiskie!$C$5:$C$5000,Faktiskie!$A$5:$A$5000,A28,Faktiskie!$B$5:$B$5000,_xlfn.MAXIFS(Faktiskie!$B$5:$B$5000,Faktiskie!$A$5:$A$5000,A28,Faktiskie!$B$5:$B$5000,"&lt;"&amp;J28))),""))</f>
        <v/>
      </c>
      <c r="L28" s="25" t="n">
        <f aca="false">IF(I28="","",MIN(1.5,IF(G28="augstāks",IF(H28=0,1,I28/H28),IF(H28=0,IF(I28&lt;=0,1,0),IF(I28=0,1.5,H28/I28)))))</f>
        <v>1.01294736842105</v>
      </c>
      <c r="M28" s="8" t="str">
        <f aca="false">IF(I28="","Nav datu",IF(L28&gt;=Vārdnīca!V28,"Zaļš",IF(L28&lt;Vārdnīca!W28,"Sarkans","Dzeltens")))</f>
        <v>Zaļš</v>
      </c>
      <c r="N28" s="7" t="str">
        <f aca="false">IF(OR(I28="",K28=""),"",IF(I28=K28,"bez izmaiņām",IF((I28&gt;K28)=(G28="augstāks"),"labāk","sliktāk")))</f>
        <v/>
      </c>
    </row>
    <row r="29" customFormat="false" ht="15" hidden="false" customHeight="false" outlineLevel="0" collapsed="false">
      <c r="A29" s="8" t="str">
        <f aca="false">Vārdnīca!A29</f>
        <v>D-MGT-01</v>
      </c>
      <c r="B29" s="7" t="str">
        <f aca="false">Vārdnīca!B29</f>
        <v>D</v>
      </c>
      <c r="C29" s="7" t="str">
        <f aca="false">Vārdnīca!C29</f>
        <v>Vadība</v>
      </c>
      <c r="D29" s="8" t="str">
        <f aca="false">Vārdnīca!E29</f>
        <v>Stratēģiskās iniciatīvas plānā</v>
      </c>
      <c r="E29" s="7" t="str">
        <f aca="false">Vārdnīca!R29</f>
        <v>Valdes loceklis</v>
      </c>
      <c r="F29" s="7" t="str">
        <f aca="false">Vārdnīca!H29</f>
        <v>%</v>
      </c>
      <c r="G29" s="7" t="str">
        <f aca="false">Vārdnīca!I29</f>
        <v>augstāks</v>
      </c>
      <c r="H29" s="15" t="n">
        <f aca="false">Vārdnīca!U29</f>
        <v>0.8</v>
      </c>
      <c r="I29" s="15" t="n">
        <f aca="false">IF(J29="","",SUMIFS(Faktiskie!$C$5:$C$5000,Faktiskie!$A$5:$A$5000,A29,Faktiskie!$B$5:$B$5000,J29))</f>
        <v>0.8849</v>
      </c>
      <c r="J29" s="40" t="n">
        <f aca="false">IFERROR(IF(_xlfn.MAXIFS(Faktiskie!$B$5:$B$5000,Faktiskie!$A$5:$A$5000,A29,Faktiskie!$B$5:$B$5000,"&lt;="&amp;Panelis!$C$4)=0,"",_xlfn.MAXIFS(Faktiskie!$B$5:$B$5000,Faktiskie!$A$5:$A$5000,A29,Faktiskie!$B$5:$B$5000,"&lt;="&amp;Panelis!$C$4)),"")</f>
        <v>46266</v>
      </c>
      <c r="K29" s="15" t="n">
        <f aca="false">IF(J29="","",IFERROR(IF(_xlfn.MAXIFS(Faktiskie!$B$5:$B$5000,Faktiskie!$A$5:$A$5000,A29,Faktiskie!$B$5:$B$5000,"&lt;"&amp;J29)=0,"",SUMIFS(Faktiskie!$C$5:$C$5000,Faktiskie!$A$5:$A$5000,A29,Faktiskie!$B$5:$B$5000,_xlfn.MAXIFS(Faktiskie!$B$5:$B$5000,Faktiskie!$A$5:$A$5000,A29,Faktiskie!$B$5:$B$5000,"&lt;"&amp;J29))),""))</f>
        <v>0.8139</v>
      </c>
      <c r="L29" s="25" t="n">
        <f aca="false">IF(I29="","",MIN(1.5,IF(G29="augstāks",IF(H29=0,1,I29/H29),IF(H29=0,IF(I29&lt;=0,1,0),IF(I29=0,1.5,H29/I29)))))</f>
        <v>1.106125</v>
      </c>
      <c r="M29" s="8" t="str">
        <f aca="false">IF(I29="","Nav datu",IF(L29&gt;=Vārdnīca!V29,"Zaļš",IF(L29&lt;Vārdnīca!W29,"Sarkans","Dzeltens")))</f>
        <v>Zaļš</v>
      </c>
      <c r="N29" s="7" t="str">
        <f aca="false">IF(OR(I29="",K29=""),"",IF(I29=K29,"bez izmaiņām",IF((I29&gt;K29)=(G29="augstāks"),"labāk","sliktāk")))</f>
        <v>labāk</v>
      </c>
    </row>
    <row r="30" customFormat="false" ht="15" hidden="false" customHeight="false" outlineLevel="0" collapsed="false">
      <c r="A30" s="8" t="str">
        <f aca="false">Vārdnīca!A30</f>
        <v>D-MGT-02</v>
      </c>
      <c r="B30" s="7" t="str">
        <f aca="false">Vārdnīca!B30</f>
        <v>D</v>
      </c>
      <c r="C30" s="7" t="str">
        <f aca="false">Vārdnīca!C30</f>
        <v>Vadība</v>
      </c>
      <c r="D30" s="8" t="str">
        <f aca="false">Vārdnīca!E30</f>
        <v>Dokumentēti pamatprocesi</v>
      </c>
      <c r="E30" s="7" t="str">
        <f aca="false">Vārdnīca!R30</f>
        <v>Valdes loceklis</v>
      </c>
      <c r="F30" s="7" t="str">
        <f aca="false">Vārdnīca!H30</f>
        <v>%</v>
      </c>
      <c r="G30" s="7" t="str">
        <f aca="false">Vārdnīca!I30</f>
        <v>augstāks</v>
      </c>
      <c r="H30" s="15" t="n">
        <f aca="false">Vārdnīca!U30</f>
        <v>0.8</v>
      </c>
      <c r="I30" s="15" t="n">
        <f aca="false">IF(J30="","",SUMIFS(Faktiskie!$C$5:$C$5000,Faktiskie!$A$5:$A$5000,A30,Faktiskie!$B$5:$B$5000,J30))</f>
        <v>0.8554</v>
      </c>
      <c r="J30" s="40" t="n">
        <f aca="false">IFERROR(IF(_xlfn.MAXIFS(Faktiskie!$B$5:$B$5000,Faktiskie!$A$5:$A$5000,A30,Faktiskie!$B$5:$B$5000,"&lt;="&amp;Panelis!$C$4)=0,"",_xlfn.MAXIFS(Faktiskie!$B$5:$B$5000,Faktiskie!$A$5:$A$5000,A30,Faktiskie!$B$5:$B$5000,"&lt;="&amp;Panelis!$C$4)),"")</f>
        <v>46266</v>
      </c>
      <c r="K30" s="15" t="str">
        <f aca="false">IF(J30="","",IFERROR(IF(_xlfn.MAXIFS(Faktiskie!$B$5:$B$5000,Faktiskie!$A$5:$A$5000,A30,Faktiskie!$B$5:$B$5000,"&lt;"&amp;J30)=0,"",SUMIFS(Faktiskie!$C$5:$C$5000,Faktiskie!$A$5:$A$5000,A30,Faktiskie!$B$5:$B$5000,_xlfn.MAXIFS(Faktiskie!$B$5:$B$5000,Faktiskie!$A$5:$A$5000,A30,Faktiskie!$B$5:$B$5000,"&lt;"&amp;J30))),""))</f>
        <v/>
      </c>
      <c r="L30" s="25" t="n">
        <f aca="false">IF(I30="","",MIN(1.5,IF(G30="augstāks",IF(H30=0,1,I30/H30),IF(H30=0,IF(I30&lt;=0,1,0),IF(I30=0,1.5,H30/I30)))))</f>
        <v>1.06925</v>
      </c>
      <c r="M30" s="8" t="str">
        <f aca="false">IF(I30="","Nav datu",IF(L30&gt;=Vārdnīca!V30,"Zaļš",IF(L30&lt;Vārdnīca!W30,"Sarkans","Dzeltens")))</f>
        <v>Zaļš</v>
      </c>
      <c r="N30" s="7" t="str">
        <f aca="false">IF(OR(I30="",K30=""),"",IF(I30=K30,"bez izmaiņām",IF((I30&gt;K30)=(G30="augstāks"),"labāk","sliktāk")))</f>
        <v/>
      </c>
    </row>
    <row r="31" customFormat="false" ht="15" hidden="false" customHeight="false" outlineLevel="0" collapsed="false">
      <c r="A31" s="8" t="str">
        <f aca="false">Vārdnīca!A31</f>
        <v>M-MKT-01</v>
      </c>
      <c r="B31" s="7" t="str">
        <f aca="false">Vārdnīca!B31</f>
        <v>M</v>
      </c>
      <c r="C31" s="7" t="str">
        <f aca="false">Vārdnīca!C31</f>
        <v>Mārketings</v>
      </c>
      <c r="D31" s="8" t="str">
        <f aca="false">Vārdnīca!E31</f>
        <v>Kvalificēti potenciālie klienti (MQL)</v>
      </c>
      <c r="E31" s="7" t="str">
        <f aca="false">Vārdnīca!R31</f>
        <v>Mārketinga vadītājs</v>
      </c>
      <c r="F31" s="7" t="str">
        <f aca="false">Vārdnīca!H31</f>
        <v>skaits</v>
      </c>
      <c r="G31" s="7" t="str">
        <f aca="false">Vārdnīca!I31</f>
        <v>augstāks</v>
      </c>
      <c r="H31" s="14" t="n">
        <f aca="false">Vārdnīca!U31</f>
        <v>60</v>
      </c>
      <c r="I31" s="14" t="n">
        <f aca="false">IF(J31="","",SUMIFS(Faktiskie!$C$5:$C$5000,Faktiskie!$A$5:$A$5000,A31,Faktiskie!$B$5:$B$5000,J31))</f>
        <v>64</v>
      </c>
      <c r="J31" s="40" t="n">
        <f aca="false">IFERROR(IF(_xlfn.MAXIFS(Faktiskie!$B$5:$B$5000,Faktiskie!$A$5:$A$5000,A31,Faktiskie!$B$5:$B$5000,"&lt;="&amp;Panelis!$C$4)=0,"",_xlfn.MAXIFS(Faktiskie!$B$5:$B$5000,Faktiskie!$A$5:$A$5000,A31,Faktiskie!$B$5:$B$5000,"&lt;="&amp;Panelis!$C$4)),"")</f>
        <v>46266</v>
      </c>
      <c r="K31" s="14" t="n">
        <f aca="false">IF(J31="","",IFERROR(IF(_xlfn.MAXIFS(Faktiskie!$B$5:$B$5000,Faktiskie!$A$5:$A$5000,A31,Faktiskie!$B$5:$B$5000,"&lt;"&amp;J31)=0,"",SUMIFS(Faktiskie!$C$5:$C$5000,Faktiskie!$A$5:$A$5000,A31,Faktiskie!$B$5:$B$5000,_xlfn.MAXIFS(Faktiskie!$B$5:$B$5000,Faktiskie!$A$5:$A$5000,A31,Faktiskie!$B$5:$B$5000,"&lt;"&amp;J31))),""))</f>
        <v>55</v>
      </c>
      <c r="L31" s="25" t="n">
        <f aca="false">IF(I31="","",MIN(1.5,IF(G31="augstāks",IF(H31=0,1,I31/H31),IF(H31=0,IF(I31&lt;=0,1,0),IF(I31=0,1.5,H31/I31)))))</f>
        <v>1.06666666666667</v>
      </c>
      <c r="M31" s="8" t="str">
        <f aca="false">IF(I31="","Nav datu",IF(L31&gt;=Vārdnīca!V31,"Zaļš",IF(L31&lt;Vārdnīca!W31,"Sarkans","Dzeltens")))</f>
        <v>Zaļš</v>
      </c>
      <c r="N31" s="7" t="str">
        <f aca="false">IF(OR(I31="",K31=""),"",IF(I31=K31,"bez izmaiņām",IF((I31&gt;K31)=(G31="augstāks"),"labāk","sliktāk")))</f>
        <v>labāk</v>
      </c>
    </row>
    <row r="32" customFormat="false" ht="23.85" hidden="false" customHeight="false" outlineLevel="0" collapsed="false">
      <c r="A32" s="8" t="str">
        <f aca="false">Vārdnīca!A32</f>
        <v>M-MKT-02</v>
      </c>
      <c r="B32" s="7" t="str">
        <f aca="false">Vārdnīca!B32</f>
        <v>M</v>
      </c>
      <c r="C32" s="7" t="str">
        <f aca="false">Vārdnīca!C32</f>
        <v>Mārketings</v>
      </c>
      <c r="D32" s="8" t="str">
        <f aca="false">Vārdnīca!E32</f>
        <v>Izmaksas uz kvalificētu potenciālo klientu</v>
      </c>
      <c r="E32" s="7" t="str">
        <f aca="false">Vārdnīca!R32</f>
        <v>Mārketinga vadītājs</v>
      </c>
      <c r="F32" s="7" t="str">
        <f aca="false">Vārdnīca!H32</f>
        <v>EUR</v>
      </c>
      <c r="G32" s="7" t="str">
        <f aca="false">Vārdnīca!I32</f>
        <v>zemāks</v>
      </c>
      <c r="H32" s="11" t="n">
        <f aca="false">Vārdnīca!U32</f>
        <v>75</v>
      </c>
      <c r="I32" s="11" t="n">
        <f aca="false">IF(J32="","",SUMIFS(Faktiskie!$C$5:$C$5000,Faktiskie!$A$5:$A$5000,A32,Faktiskie!$B$5:$B$5000,J32))</f>
        <v>75</v>
      </c>
      <c r="J32" s="40" t="n">
        <f aca="false">IFERROR(IF(_xlfn.MAXIFS(Faktiskie!$B$5:$B$5000,Faktiskie!$A$5:$A$5000,A32,Faktiskie!$B$5:$B$5000,"&lt;="&amp;Panelis!$C$4)=0,"",_xlfn.MAXIFS(Faktiskie!$B$5:$B$5000,Faktiskie!$A$5:$A$5000,A32,Faktiskie!$B$5:$B$5000,"&lt;="&amp;Panelis!$C$4)),"")</f>
        <v>46266</v>
      </c>
      <c r="K32" s="11" t="n">
        <f aca="false">IF(J32="","",IFERROR(IF(_xlfn.MAXIFS(Faktiskie!$B$5:$B$5000,Faktiskie!$A$5:$A$5000,A32,Faktiskie!$B$5:$B$5000,"&lt;"&amp;J32)=0,"",SUMIFS(Faktiskie!$C$5:$C$5000,Faktiskie!$A$5:$A$5000,A32,Faktiskie!$B$5:$B$5000,_xlfn.MAXIFS(Faktiskie!$B$5:$B$5000,Faktiskie!$A$5:$A$5000,A32,Faktiskie!$B$5:$B$5000,"&lt;"&amp;J32))),""))</f>
        <v>80</v>
      </c>
      <c r="L32" s="25" t="n">
        <f aca="false">IF(I32="","",MIN(1.5,IF(G32="augstāks",IF(H32=0,1,I32/H32),IF(H32=0,IF(I32&lt;=0,1,0),IF(I32=0,1.5,H32/I32)))))</f>
        <v>1</v>
      </c>
      <c r="M32" s="8" t="str">
        <f aca="false">IF(I32="","Nav datu",IF(L32&gt;=Vārdnīca!V32,"Zaļš",IF(L32&lt;Vārdnīca!W32,"Sarkans","Dzeltens")))</f>
        <v>Zaļš</v>
      </c>
      <c r="N32" s="7" t="str">
        <f aca="false">IF(OR(I32="",K32=""),"",IF(I32=K32,"bez izmaiņām",IF((I32&gt;K32)=(G32="augstāks"),"labāk","sliktāk")))</f>
        <v>labāk</v>
      </c>
    </row>
    <row r="33" customFormat="false" ht="23.85" hidden="false" customHeight="false" outlineLevel="0" collapsed="false">
      <c r="A33" s="8" t="str">
        <f aca="false">Vārdnīca!A33</f>
        <v>M-MKT-03</v>
      </c>
      <c r="B33" s="7" t="str">
        <f aca="false">Vārdnīca!B33</f>
        <v>M</v>
      </c>
      <c r="C33" s="7" t="str">
        <f aca="false">Vārdnīca!C33</f>
        <v>Mārketings</v>
      </c>
      <c r="D33" s="8" t="str">
        <f aca="false">Vārdnīca!E33</f>
        <v>Mārketinga ienestā jaunā apgrozījuma daļa</v>
      </c>
      <c r="E33" s="7" t="str">
        <f aca="false">Vārdnīca!R33</f>
        <v>Mārketinga vadītājs</v>
      </c>
      <c r="F33" s="7" t="str">
        <f aca="false">Vārdnīca!H33</f>
        <v>%</v>
      </c>
      <c r="G33" s="7" t="str">
        <f aca="false">Vārdnīca!I33</f>
        <v>augstāks</v>
      </c>
      <c r="H33" s="15" t="n">
        <f aca="false">Vārdnīca!U33</f>
        <v>0.3</v>
      </c>
      <c r="I33" s="15" t="n">
        <f aca="false">IF(J33="","",SUMIFS(Faktiskie!$C$5:$C$5000,Faktiskie!$A$5:$A$5000,A33,Faktiskie!$B$5:$B$5000,J33))</f>
        <v>0.3351</v>
      </c>
      <c r="J33" s="40" t="n">
        <f aca="false">IFERROR(IF(_xlfn.MAXIFS(Faktiskie!$B$5:$B$5000,Faktiskie!$A$5:$A$5000,A33,Faktiskie!$B$5:$B$5000,"&lt;="&amp;Panelis!$C$4)=0,"",_xlfn.MAXIFS(Faktiskie!$B$5:$B$5000,Faktiskie!$A$5:$A$5000,A33,Faktiskie!$B$5:$B$5000,"&lt;="&amp;Panelis!$C$4)),"")</f>
        <v>46266</v>
      </c>
      <c r="K33" s="15" t="str">
        <f aca="false">IF(J33="","",IFERROR(IF(_xlfn.MAXIFS(Faktiskie!$B$5:$B$5000,Faktiskie!$A$5:$A$5000,A33,Faktiskie!$B$5:$B$5000,"&lt;"&amp;J33)=0,"",SUMIFS(Faktiskie!$C$5:$C$5000,Faktiskie!$A$5:$A$5000,A33,Faktiskie!$B$5:$B$5000,_xlfn.MAXIFS(Faktiskie!$B$5:$B$5000,Faktiskie!$A$5:$A$5000,A33,Faktiskie!$B$5:$B$5000,"&lt;"&amp;J33))),""))</f>
        <v/>
      </c>
      <c r="L33" s="25" t="n">
        <f aca="false">IF(I33="","",MIN(1.5,IF(G33="augstāks",IF(H33=0,1,I33/H33),IF(H33=0,IF(I33&lt;=0,1,0),IF(I33=0,1.5,H33/I33)))))</f>
        <v>1.117</v>
      </c>
      <c r="M33" s="8" t="str">
        <f aca="false">IF(I33="","Nav datu",IF(L33&gt;=Vārdnīca!V33,"Zaļš",IF(L33&lt;Vārdnīca!W33,"Sarkans","Dzeltens")))</f>
        <v>Zaļš</v>
      </c>
      <c r="N33" s="7" t="str">
        <f aca="false">IF(OR(I33="",K33=""),"",IF(I33=K33,"bez izmaiņām",IF((I33&gt;K33)=(G33="augstāks"),"labāk","sliktāk")))</f>
        <v/>
      </c>
    </row>
    <row r="34" customFormat="false" ht="23.85" hidden="false" customHeight="false" outlineLevel="0" collapsed="false">
      <c r="A34" s="8" t="str">
        <f aca="false">Vārdnīca!A34</f>
        <v>M-CS-01</v>
      </c>
      <c r="B34" s="7" t="str">
        <f aca="false">Vārdnīca!B34</f>
        <v>M</v>
      </c>
      <c r="C34" s="7" t="str">
        <f aca="false">Vārdnīca!C34</f>
        <v>Klientu apkalpošana</v>
      </c>
      <c r="D34" s="8" t="str">
        <f aca="false">Vārdnīca!E34</f>
        <v>Atrisināts pirmajā saskarē</v>
      </c>
      <c r="E34" s="7" t="str">
        <f aca="false">Vārdnīca!R34</f>
        <v>Klientu apkalpošanas vadītājs</v>
      </c>
      <c r="F34" s="7" t="str">
        <f aca="false">Vārdnīca!H34</f>
        <v>%</v>
      </c>
      <c r="G34" s="7" t="str">
        <f aca="false">Vārdnīca!I34</f>
        <v>augstāks</v>
      </c>
      <c r="H34" s="15" t="n">
        <f aca="false">Vārdnīca!U34</f>
        <v>0.75</v>
      </c>
      <c r="I34" s="15" t="n">
        <f aca="false">IF(J34="","",SUMIFS(Faktiskie!$C$5:$C$5000,Faktiskie!$A$5:$A$5000,A34,Faktiskie!$B$5:$B$5000,J34))</f>
        <v>0.7693</v>
      </c>
      <c r="J34" s="40" t="n">
        <f aca="false">IFERROR(IF(_xlfn.MAXIFS(Faktiskie!$B$5:$B$5000,Faktiskie!$A$5:$A$5000,A34,Faktiskie!$B$5:$B$5000,"&lt;="&amp;Panelis!$C$4)=0,"",_xlfn.MAXIFS(Faktiskie!$B$5:$B$5000,Faktiskie!$A$5:$A$5000,A34,Faktiskie!$B$5:$B$5000,"&lt;="&amp;Panelis!$C$4)),"")</f>
        <v>46266</v>
      </c>
      <c r="K34" s="15" t="n">
        <f aca="false">IF(J34="","",IFERROR(IF(_xlfn.MAXIFS(Faktiskie!$B$5:$B$5000,Faktiskie!$A$5:$A$5000,A34,Faktiskie!$B$5:$B$5000,"&lt;"&amp;J34)=0,"",SUMIFS(Faktiskie!$C$5:$C$5000,Faktiskie!$A$5:$A$5000,A34,Faktiskie!$B$5:$B$5000,_xlfn.MAXIFS(Faktiskie!$B$5:$B$5000,Faktiskie!$A$5:$A$5000,A34,Faktiskie!$B$5:$B$5000,"&lt;"&amp;J34))),""))</f>
        <v>0.7372</v>
      </c>
      <c r="L34" s="25" t="n">
        <f aca="false">IF(I34="","",MIN(1.5,IF(G34="augstāks",IF(H34=0,1,I34/H34),IF(H34=0,IF(I34&lt;=0,1,0),IF(I34=0,1.5,H34/I34)))))</f>
        <v>1.02573333333333</v>
      </c>
      <c r="M34" s="8" t="str">
        <f aca="false">IF(I34="","Nav datu",IF(L34&gt;=Vārdnīca!V34,"Zaļš",IF(L34&lt;Vārdnīca!W34,"Sarkans","Dzeltens")))</f>
        <v>Zaļš</v>
      </c>
      <c r="N34" s="7" t="str">
        <f aca="false">IF(OR(I34="",K34=""),"",IF(I34=K34,"bez izmaiņām",IF((I34&gt;K34)=(G34="augstāks"),"labāk","sliktāk")))</f>
        <v>labāk</v>
      </c>
    </row>
    <row r="35" customFormat="false" ht="23.85" hidden="false" customHeight="false" outlineLevel="0" collapsed="false">
      <c r="A35" s="8" t="str">
        <f aca="false">Vārdnīca!A35</f>
        <v>M-CS-02</v>
      </c>
      <c r="B35" s="7" t="str">
        <f aca="false">Vārdnīca!B35</f>
        <v>M</v>
      </c>
      <c r="C35" s="7" t="str">
        <f aca="false">Vārdnīca!C35</f>
        <v>Klientu apkalpošana</v>
      </c>
      <c r="D35" s="8" t="str">
        <f aca="false">Vārdnīca!E35</f>
        <v>Klientu apmierinātība (CSAT)</v>
      </c>
      <c r="E35" s="7" t="str">
        <f aca="false">Vārdnīca!R35</f>
        <v>Klientu apkalpošanas vadītājs</v>
      </c>
      <c r="F35" s="7" t="str">
        <f aca="false">Vārdnīca!H35</f>
        <v>%</v>
      </c>
      <c r="G35" s="7" t="str">
        <f aca="false">Vārdnīca!I35</f>
        <v>augstāks</v>
      </c>
      <c r="H35" s="15" t="n">
        <f aca="false">Vārdnīca!U35</f>
        <v>0.9</v>
      </c>
      <c r="I35" s="15" t="n">
        <f aca="false">IF(J35="","",SUMIFS(Faktiskie!$C$5:$C$5000,Faktiskie!$A$5:$A$5000,A35,Faktiskie!$B$5:$B$5000,J35))</f>
        <v>0.9142</v>
      </c>
      <c r="J35" s="40" t="n">
        <f aca="false">IFERROR(IF(_xlfn.MAXIFS(Faktiskie!$B$5:$B$5000,Faktiskie!$A$5:$A$5000,A35,Faktiskie!$B$5:$B$5000,"&lt;="&amp;Panelis!$C$4)=0,"",_xlfn.MAXIFS(Faktiskie!$B$5:$B$5000,Faktiskie!$A$5:$A$5000,A35,Faktiskie!$B$5:$B$5000,"&lt;="&amp;Panelis!$C$4)),"")</f>
        <v>46266</v>
      </c>
      <c r="K35" s="15" t="n">
        <f aca="false">IF(J35="","",IFERROR(IF(_xlfn.MAXIFS(Faktiskie!$B$5:$B$5000,Faktiskie!$A$5:$A$5000,A35,Faktiskie!$B$5:$B$5000,"&lt;"&amp;J35)=0,"",SUMIFS(Faktiskie!$C$5:$C$5000,Faktiskie!$A$5:$A$5000,A35,Faktiskie!$B$5:$B$5000,_xlfn.MAXIFS(Faktiskie!$B$5:$B$5000,Faktiskie!$A$5:$A$5000,A35,Faktiskie!$B$5:$B$5000,"&lt;"&amp;J35))),""))</f>
        <v>0.9061</v>
      </c>
      <c r="L35" s="25" t="n">
        <f aca="false">IF(I35="","",MIN(1.5,IF(G35="augstāks",IF(H35=0,1,I35/H35),IF(H35=0,IF(I35&lt;=0,1,0),IF(I35=0,1.5,H35/I35)))))</f>
        <v>1.01577777777778</v>
      </c>
      <c r="M35" s="8" t="str">
        <f aca="false">IF(I35="","Nav datu",IF(L35&gt;=Vārdnīca!V35,"Zaļš",IF(L35&lt;Vārdnīca!W35,"Sarkans","Dzeltens")))</f>
        <v>Zaļš</v>
      </c>
      <c r="N35" s="7" t="str">
        <f aca="false">IF(OR(I35="",K35=""),"",IF(I35=K35,"bez izmaiņām",IF((I35&gt;K35)=(G35="augstāks"),"labāk","sliktāk")))</f>
        <v>labāk</v>
      </c>
    </row>
    <row r="36" customFormat="false" ht="15" hidden="false" customHeight="false" outlineLevel="0" collapsed="false">
      <c r="A36" s="8" t="str">
        <f aca="false">Vārdnīca!A36</f>
        <v>M-HR-02</v>
      </c>
      <c r="B36" s="7" t="str">
        <f aca="false">Vārdnīca!B36</f>
        <v>M</v>
      </c>
      <c r="C36" s="7" t="str">
        <f aca="false">Vārdnīca!C36</f>
        <v>Personāls</v>
      </c>
      <c r="D36" s="8" t="str">
        <f aca="false">Vārdnīca!E36</f>
        <v>Agrīnā mainība</v>
      </c>
      <c r="E36" s="7" t="str">
        <f aca="false">Vārdnīca!R36</f>
        <v>Personāla vadītājs</v>
      </c>
      <c r="F36" s="7" t="str">
        <f aca="false">Vārdnīca!H36</f>
        <v>%</v>
      </c>
      <c r="G36" s="7" t="str">
        <f aca="false">Vārdnīca!I36</f>
        <v>zemāks</v>
      </c>
      <c r="H36" s="15" t="n">
        <f aca="false">Vārdnīca!U36</f>
        <v>0.1</v>
      </c>
      <c r="I36" s="15" t="n">
        <f aca="false">IF(J36="","",SUMIFS(Faktiskie!$C$5:$C$5000,Faktiskie!$A$5:$A$5000,A36,Faktiskie!$B$5:$B$5000,J36))</f>
        <v>0.1489</v>
      </c>
      <c r="J36" s="40" t="n">
        <f aca="false">IFERROR(IF(_xlfn.MAXIFS(Faktiskie!$B$5:$B$5000,Faktiskie!$A$5:$A$5000,A36,Faktiskie!$B$5:$B$5000,"&lt;="&amp;Panelis!$C$4)=0,"",_xlfn.MAXIFS(Faktiskie!$B$5:$B$5000,Faktiskie!$A$5:$A$5000,A36,Faktiskie!$B$5:$B$5000,"&lt;="&amp;Panelis!$C$4)),"")</f>
        <v>46266</v>
      </c>
      <c r="K36" s="15" t="str">
        <f aca="false">IF(J36="","",IFERROR(IF(_xlfn.MAXIFS(Faktiskie!$B$5:$B$5000,Faktiskie!$A$5:$A$5000,A36,Faktiskie!$B$5:$B$5000,"&lt;"&amp;J36)=0,"",SUMIFS(Faktiskie!$C$5:$C$5000,Faktiskie!$A$5:$A$5000,A36,Faktiskie!$B$5:$B$5000,_xlfn.MAXIFS(Faktiskie!$B$5:$B$5000,Faktiskie!$A$5:$A$5000,A36,Faktiskie!$B$5:$B$5000,"&lt;"&amp;J36))),""))</f>
        <v/>
      </c>
      <c r="L36" s="25" t="n">
        <f aca="false">IF(I36="","",MIN(1.5,IF(G36="augstāks",IF(H36=0,1,I36/H36),IF(H36=0,IF(I36&lt;=0,1,0),IF(I36=0,1.5,H36/I36)))))</f>
        <v>0.671591672263264</v>
      </c>
      <c r="M36" s="8" t="str">
        <f aca="false">IF(I36="","Nav datu",IF(L36&gt;=Vārdnīca!V36,"Zaļš",IF(L36&lt;Vārdnīca!W36,"Sarkans","Dzeltens")))</f>
        <v>Sarkans</v>
      </c>
      <c r="N36" s="7" t="str">
        <f aca="false">IF(OR(I36="",K36=""),"",IF(I36=K36,"bez izmaiņām",IF((I36&gt;K36)=(G36="augstāks"),"labāk","sliktāk")))</f>
        <v/>
      </c>
    </row>
    <row r="37" customFormat="false" ht="15" hidden="false" customHeight="false" outlineLevel="0" collapsed="false">
      <c r="A37" s="8" t="str">
        <f aca="false">Vārdnīca!A37</f>
        <v>M-HR-04</v>
      </c>
      <c r="B37" s="7" t="str">
        <f aca="false">Vārdnīca!B37</f>
        <v>M</v>
      </c>
      <c r="C37" s="7" t="str">
        <f aca="false">Vārdnīca!C37</f>
        <v>Personāls</v>
      </c>
      <c r="D37" s="8" t="str">
        <f aca="false">Vārdnīca!E37</f>
        <v>Prombūtnes līmenis</v>
      </c>
      <c r="E37" s="7" t="str">
        <f aca="false">Vārdnīca!R37</f>
        <v>Personāla vadītājs</v>
      </c>
      <c r="F37" s="7" t="str">
        <f aca="false">Vārdnīca!H37</f>
        <v>%</v>
      </c>
      <c r="G37" s="7" t="str">
        <f aca="false">Vārdnīca!I37</f>
        <v>zemāks</v>
      </c>
      <c r="H37" s="15" t="n">
        <f aca="false">Vārdnīca!U37</f>
        <v>0.035</v>
      </c>
      <c r="I37" s="15" t="n">
        <f aca="false">IF(J37="","",SUMIFS(Faktiskie!$C$5:$C$5000,Faktiskie!$A$5:$A$5000,A37,Faktiskie!$B$5:$B$5000,J37))</f>
        <v>0.0344</v>
      </c>
      <c r="J37" s="40" t="n">
        <f aca="false">IFERROR(IF(_xlfn.MAXIFS(Faktiskie!$B$5:$B$5000,Faktiskie!$A$5:$A$5000,A37,Faktiskie!$B$5:$B$5000,"&lt;="&amp;Panelis!$C$4)=0,"",_xlfn.MAXIFS(Faktiskie!$B$5:$B$5000,Faktiskie!$A$5:$A$5000,A37,Faktiskie!$B$5:$B$5000,"&lt;="&amp;Panelis!$C$4)),"")</f>
        <v>46266</v>
      </c>
      <c r="K37" s="15" t="n">
        <f aca="false">IF(J37="","",IFERROR(IF(_xlfn.MAXIFS(Faktiskie!$B$5:$B$5000,Faktiskie!$A$5:$A$5000,A37,Faktiskie!$B$5:$B$5000,"&lt;"&amp;J37)=0,"",SUMIFS(Faktiskie!$C$5:$C$5000,Faktiskie!$A$5:$A$5000,A37,Faktiskie!$B$5:$B$5000,_xlfn.MAXIFS(Faktiskie!$B$5:$B$5000,Faktiskie!$A$5:$A$5000,A37,Faktiskie!$B$5:$B$5000,"&lt;"&amp;J37))),""))</f>
        <v>0.035</v>
      </c>
      <c r="L37" s="25" t="n">
        <f aca="false">IF(I37="","",MIN(1.5,IF(G37="augstāks",IF(H37=0,1,I37/H37),IF(H37=0,IF(I37&lt;=0,1,0),IF(I37=0,1.5,H37/I37)))))</f>
        <v>1.01744186046512</v>
      </c>
      <c r="M37" s="8" t="str">
        <f aca="false">IF(I37="","Nav datu",IF(L37&gt;=Vārdnīca!V37,"Zaļš",IF(L37&lt;Vārdnīca!W37,"Sarkans","Dzeltens")))</f>
        <v>Zaļš</v>
      </c>
      <c r="N37" s="7" t="str">
        <f aca="false">IF(OR(I37="",K37=""),"",IF(I37=K37,"bez izmaiņām",IF((I37&gt;K37)=(G37="augstāks"),"labāk","sliktāk")))</f>
        <v>labāk</v>
      </c>
    </row>
    <row r="38" customFormat="false" ht="15" hidden="false" customHeight="false" outlineLevel="0" collapsed="false">
      <c r="A38" s="8" t="str">
        <f aca="false">Vārdnīca!A38</f>
        <v>M-HR-06</v>
      </c>
      <c r="B38" s="7" t="str">
        <f aca="false">Vārdnīca!B38</f>
        <v>M</v>
      </c>
      <c r="C38" s="7" t="str">
        <f aca="false">Vārdnīca!C38</f>
        <v>Personāls</v>
      </c>
      <c r="D38" s="8" t="str">
        <f aca="false">Vārdnīca!E38</f>
        <v>Apmācību stundas uz darbinieku</v>
      </c>
      <c r="E38" s="7" t="str">
        <f aca="false">Vārdnīca!R38</f>
        <v>Personāla vadītājs</v>
      </c>
      <c r="F38" s="7" t="str">
        <f aca="false">Vārdnīca!H38</f>
        <v>h</v>
      </c>
      <c r="G38" s="7" t="str">
        <f aca="false">Vārdnīca!I38</f>
        <v>augstāks</v>
      </c>
      <c r="H38" s="13" t="n">
        <f aca="false">Vārdnīca!U38</f>
        <v>8</v>
      </c>
      <c r="I38" s="13" t="n">
        <f aca="false">IF(J38="","",SUMIFS(Faktiskie!$C$5:$C$5000,Faktiskie!$A$5:$A$5000,A38,Faktiskie!$B$5:$B$5000,J38))</f>
        <v>8.79</v>
      </c>
      <c r="J38" s="40" t="n">
        <f aca="false">IFERROR(IF(_xlfn.MAXIFS(Faktiskie!$B$5:$B$5000,Faktiskie!$A$5:$A$5000,A38,Faktiskie!$B$5:$B$5000,"&lt;="&amp;Panelis!$C$4)=0,"",_xlfn.MAXIFS(Faktiskie!$B$5:$B$5000,Faktiskie!$A$5:$A$5000,A38,Faktiskie!$B$5:$B$5000,"&lt;="&amp;Panelis!$C$4)),"")</f>
        <v>46266</v>
      </c>
      <c r="K38" s="13" t="str">
        <f aca="false">IF(J38="","",IFERROR(IF(_xlfn.MAXIFS(Faktiskie!$B$5:$B$5000,Faktiskie!$A$5:$A$5000,A38,Faktiskie!$B$5:$B$5000,"&lt;"&amp;J38)=0,"",SUMIFS(Faktiskie!$C$5:$C$5000,Faktiskie!$A$5:$A$5000,A38,Faktiskie!$B$5:$B$5000,_xlfn.MAXIFS(Faktiskie!$B$5:$B$5000,Faktiskie!$A$5:$A$5000,A38,Faktiskie!$B$5:$B$5000,"&lt;"&amp;J38))),""))</f>
        <v/>
      </c>
      <c r="L38" s="25" t="n">
        <f aca="false">IF(I38="","",MIN(1.5,IF(G38="augstāks",IF(H38=0,1,I38/H38),IF(H38=0,IF(I38&lt;=0,1,0),IF(I38=0,1.5,H38/I38)))))</f>
        <v>1.09875</v>
      </c>
      <c r="M38" s="8" t="str">
        <f aca="false">IF(I38="","Nav datu",IF(L38&gt;=Vārdnīca!V38,"Zaļš",IF(L38&lt;Vārdnīca!W38,"Sarkans","Dzeltens")))</f>
        <v>Zaļš</v>
      </c>
      <c r="N38" s="7" t="str">
        <f aca="false">IF(OR(I38="",K38=""),"",IF(I38=K38,"bez izmaiņām",IF((I38&gt;K38)=(G38="augstāks"),"labāk","sliktāk")))</f>
        <v/>
      </c>
    </row>
    <row r="39" customFormat="false" ht="15" hidden="false" customHeight="false" outlineLevel="0" collapsed="false">
      <c r="A39" s="8" t="str">
        <f aca="false">Vārdnīca!A39</f>
        <v>M-IT-01</v>
      </c>
      <c r="B39" s="7" t="str">
        <f aca="false">Vārdnīca!B39</f>
        <v>M</v>
      </c>
      <c r="C39" s="7" t="str">
        <f aca="false">Vārdnīca!C39</f>
        <v>IT</v>
      </c>
      <c r="D39" s="8" t="str">
        <f aca="false">Vārdnīca!E39</f>
        <v>Kritisko sistēmu pieejamība</v>
      </c>
      <c r="E39" s="7" t="str">
        <f aca="false">Vārdnīca!R39</f>
        <v>IT vadītājs</v>
      </c>
      <c r="F39" s="7" t="str">
        <f aca="false">Vārdnīca!H39</f>
        <v>%</v>
      </c>
      <c r="G39" s="7" t="str">
        <f aca="false">Vārdnīca!I39</f>
        <v>augstāks</v>
      </c>
      <c r="H39" s="15" t="n">
        <f aca="false">Vārdnīca!U39</f>
        <v>0.997</v>
      </c>
      <c r="I39" s="15" t="n">
        <f aca="false">IF(J39="","",SUMIFS(Faktiskie!$C$5:$C$5000,Faktiskie!$A$5:$A$5000,A39,Faktiskie!$B$5:$B$5000,J39))</f>
        <v>0.9952</v>
      </c>
      <c r="J39" s="40" t="n">
        <f aca="false">IFERROR(IF(_xlfn.MAXIFS(Faktiskie!$B$5:$B$5000,Faktiskie!$A$5:$A$5000,A39,Faktiskie!$B$5:$B$5000,"&lt;="&amp;Panelis!$C$4)=0,"",_xlfn.MAXIFS(Faktiskie!$B$5:$B$5000,Faktiskie!$A$5:$A$5000,A39,Faktiskie!$B$5:$B$5000,"&lt;="&amp;Panelis!$C$4)),"")</f>
        <v>46266</v>
      </c>
      <c r="K39" s="15" t="n">
        <f aca="false">IF(J39="","",IFERROR(IF(_xlfn.MAXIFS(Faktiskie!$B$5:$B$5000,Faktiskie!$A$5:$A$5000,A39,Faktiskie!$B$5:$B$5000,"&lt;"&amp;J39)=0,"",SUMIFS(Faktiskie!$C$5:$C$5000,Faktiskie!$A$5:$A$5000,A39,Faktiskie!$B$5:$B$5000,_xlfn.MAXIFS(Faktiskie!$B$5:$B$5000,Faktiskie!$A$5:$A$5000,A39,Faktiskie!$B$5:$B$5000,"&lt;"&amp;J39))),""))</f>
        <v>0.996</v>
      </c>
      <c r="L39" s="25" t="n">
        <f aca="false">IF(I39="","",MIN(1.5,IF(G39="augstāks",IF(H39=0,1,I39/H39),IF(H39=0,IF(I39&lt;=0,1,0),IF(I39=0,1.5,H39/I39)))))</f>
        <v>0.998194583751254</v>
      </c>
      <c r="M39" s="8" t="str">
        <f aca="false">IF(I39="","Nav datu",IF(L39&gt;=Vārdnīca!V39,"Zaļš",IF(L39&lt;Vārdnīca!W39,"Sarkans","Dzeltens")))</f>
        <v>Dzeltens</v>
      </c>
      <c r="N39" s="7" t="str">
        <f aca="false">IF(OR(I39="",K39=""),"",IF(I39=K39,"bez izmaiņām",IF((I39&gt;K39)=(G39="augstāks"),"labāk","sliktāk")))</f>
        <v>sliktāk</v>
      </c>
    </row>
    <row r="40" customFormat="false" ht="15" hidden="false" customHeight="false" outlineLevel="0" collapsed="false">
      <c r="A40" s="8" t="str">
        <f aca="false">Vārdnīca!A40</f>
        <v>M-IT-02</v>
      </c>
      <c r="B40" s="7" t="str">
        <f aca="false">Vārdnīca!B40</f>
        <v>M</v>
      </c>
      <c r="C40" s="7" t="str">
        <f aca="false">Vārdnīca!C40</f>
        <v>IT</v>
      </c>
      <c r="D40" s="8" t="str">
        <f aca="false">Vārdnīca!E40</f>
        <v>IT pieprasījumi SLA laikā</v>
      </c>
      <c r="E40" s="7" t="str">
        <f aca="false">Vārdnīca!R40</f>
        <v>IT vadītājs</v>
      </c>
      <c r="F40" s="7" t="str">
        <f aca="false">Vārdnīca!H40</f>
        <v>%</v>
      </c>
      <c r="G40" s="7" t="str">
        <f aca="false">Vārdnīca!I40</f>
        <v>augstāks</v>
      </c>
      <c r="H40" s="15" t="n">
        <f aca="false">Vārdnīca!U40</f>
        <v>0.92</v>
      </c>
      <c r="I40" s="15" t="n">
        <f aca="false">IF(J40="","",SUMIFS(Faktiskie!$C$5:$C$5000,Faktiskie!$A$5:$A$5000,A40,Faktiskie!$B$5:$B$5000,J40))</f>
        <v>0.9544</v>
      </c>
      <c r="J40" s="40" t="n">
        <f aca="false">IFERROR(IF(_xlfn.MAXIFS(Faktiskie!$B$5:$B$5000,Faktiskie!$A$5:$A$5000,A40,Faktiskie!$B$5:$B$5000,"&lt;="&amp;Panelis!$C$4)=0,"",_xlfn.MAXIFS(Faktiskie!$B$5:$B$5000,Faktiskie!$A$5:$A$5000,A40,Faktiskie!$B$5:$B$5000,"&lt;="&amp;Panelis!$C$4)),"")</f>
        <v>46266</v>
      </c>
      <c r="K40" s="15" t="n">
        <f aca="false">IF(J40="","",IFERROR(IF(_xlfn.MAXIFS(Faktiskie!$B$5:$B$5000,Faktiskie!$A$5:$A$5000,A40,Faktiskie!$B$5:$B$5000,"&lt;"&amp;J40)=0,"",SUMIFS(Faktiskie!$C$5:$C$5000,Faktiskie!$A$5:$A$5000,A40,Faktiskie!$B$5:$B$5000,_xlfn.MAXIFS(Faktiskie!$B$5:$B$5000,Faktiskie!$A$5:$A$5000,A40,Faktiskie!$B$5:$B$5000,"&lt;"&amp;J40))),""))</f>
        <v>0.8598</v>
      </c>
      <c r="L40" s="25" t="n">
        <f aca="false">IF(I40="","",MIN(1.5,IF(G40="augstāks",IF(H40=0,1,I40/H40),IF(H40=0,IF(I40&lt;=0,1,0),IF(I40=0,1.5,H40/I40)))))</f>
        <v>1.03739130434783</v>
      </c>
      <c r="M40" s="8" t="str">
        <f aca="false">IF(I40="","Nav datu",IF(L40&gt;=Vārdnīca!V40,"Zaļš",IF(L40&lt;Vārdnīca!W40,"Sarkans","Dzeltens")))</f>
        <v>Zaļš</v>
      </c>
      <c r="N40" s="7" t="str">
        <f aca="false">IF(OR(I40="",K40=""),"",IF(I40=K40,"bez izmaiņām",IF((I40&gt;K40)=(G40="augstāks"),"labāk","sliktāk")))</f>
        <v>labāk</v>
      </c>
    </row>
    <row r="41" customFormat="false" ht="23.85" hidden="false" customHeight="false" outlineLevel="0" collapsed="false">
      <c r="A41" s="8" t="str">
        <f aca="false">Vārdnīca!A41</f>
        <v>M-IT-03</v>
      </c>
      <c r="B41" s="7" t="str">
        <f aca="false">Vārdnīca!B41</f>
        <v>M</v>
      </c>
      <c r="C41" s="7" t="str">
        <f aca="false">Vārdnīca!C41</f>
        <v>IT</v>
      </c>
      <c r="D41" s="8" t="str">
        <f aca="false">Vārdnīca!E41</f>
        <v>Veiksmīgi rezerves kopiju atjaunošanas testi</v>
      </c>
      <c r="E41" s="7" t="str">
        <f aca="false">Vārdnīca!R41</f>
        <v>IT vadītājs</v>
      </c>
      <c r="F41" s="7" t="str">
        <f aca="false">Vārdnīca!H41</f>
        <v>%</v>
      </c>
      <c r="G41" s="7" t="str">
        <f aca="false">Vārdnīca!I41</f>
        <v>augstāks</v>
      </c>
      <c r="H41" s="15" t="n">
        <f aca="false">Vārdnīca!U41</f>
        <v>1</v>
      </c>
      <c r="I41" s="15" t="n">
        <f aca="false">IF(J41="","",SUMIFS(Faktiskie!$C$5:$C$5000,Faktiskie!$A$5:$A$5000,A41,Faktiskie!$B$5:$B$5000,J41))</f>
        <v>0.8557</v>
      </c>
      <c r="J41" s="40" t="n">
        <f aca="false">IFERROR(IF(_xlfn.MAXIFS(Faktiskie!$B$5:$B$5000,Faktiskie!$A$5:$A$5000,A41,Faktiskie!$B$5:$B$5000,"&lt;="&amp;Panelis!$C$4)=0,"",_xlfn.MAXIFS(Faktiskie!$B$5:$B$5000,Faktiskie!$A$5:$A$5000,A41,Faktiskie!$B$5:$B$5000,"&lt;="&amp;Panelis!$C$4)),"")</f>
        <v>46266</v>
      </c>
      <c r="K41" s="15" t="str">
        <f aca="false">IF(J41="","",IFERROR(IF(_xlfn.MAXIFS(Faktiskie!$B$5:$B$5000,Faktiskie!$A$5:$A$5000,A41,Faktiskie!$B$5:$B$5000,"&lt;"&amp;J41)=0,"",SUMIFS(Faktiskie!$C$5:$C$5000,Faktiskie!$A$5:$A$5000,A41,Faktiskie!$B$5:$B$5000,_xlfn.MAXIFS(Faktiskie!$B$5:$B$5000,Faktiskie!$A$5:$A$5000,A41,Faktiskie!$B$5:$B$5000,"&lt;"&amp;J41))),""))</f>
        <v/>
      </c>
      <c r="L41" s="25" t="n">
        <f aca="false">IF(I41="","",MIN(1.5,IF(G41="augstāks",IF(H41=0,1,I41/H41),IF(H41=0,IF(I41&lt;=0,1,0),IF(I41=0,1.5,H41/I41)))))</f>
        <v>0.8557</v>
      </c>
      <c r="M41" s="8" t="str">
        <f aca="false">IF(I41="","Nav datu",IF(L41&gt;=Vārdnīca!V41,"Zaļš",IF(L41&lt;Vārdnīca!W41,"Sarkans","Dzeltens")))</f>
        <v>Sarkans</v>
      </c>
      <c r="N41" s="7" t="str">
        <f aca="false">IF(OR(I41="",K41=""),"",IF(I41=K41,"bez izmaiņām",IF((I41&gt;K41)=(G41="augstāks"),"labāk","sliktāk")))</f>
        <v/>
      </c>
    </row>
    <row r="42" customFormat="false" ht="15" hidden="false" customHeight="false" outlineLevel="0" collapsed="false">
      <c r="A42" s="8" t="str">
        <f aca="false">Vārdnīca!A42</f>
        <v>S-FS-01</v>
      </c>
      <c r="B42" s="7" t="str">
        <f aca="false">Vārdnīca!B42</f>
        <v>S</v>
      </c>
      <c r="C42" s="7" t="str">
        <f aca="false">Vārdnīca!C42</f>
        <v>Pārdošana</v>
      </c>
      <c r="D42" s="8" t="str">
        <f aca="false">Vārdnīca!E42</f>
        <v>Jauno klientu apgrozījums</v>
      </c>
      <c r="E42" s="7" t="str">
        <f aca="false">Vārdnīca!R42</f>
        <v>Lauka pārdošanas vadītājs</v>
      </c>
      <c r="F42" s="7" t="str">
        <f aca="false">Vārdnīca!H42</f>
        <v>EUR</v>
      </c>
      <c r="G42" s="7" t="str">
        <f aca="false">Vārdnīca!I42</f>
        <v>augstāks</v>
      </c>
      <c r="H42" s="11" t="n">
        <f aca="false">Vārdnīca!U42</f>
        <v>60000</v>
      </c>
      <c r="I42" s="11" t="n">
        <f aca="false">IF(J42="","",SUMIFS(Faktiskie!$C$5:$C$5000,Faktiskie!$A$5:$A$5000,A42,Faktiskie!$B$5:$B$5000,J42))</f>
        <v>65690</v>
      </c>
      <c r="J42" s="40" t="n">
        <f aca="false">IFERROR(IF(_xlfn.MAXIFS(Faktiskie!$B$5:$B$5000,Faktiskie!$A$5:$A$5000,A42,Faktiskie!$B$5:$B$5000,"&lt;="&amp;Panelis!$C$4)=0,"",_xlfn.MAXIFS(Faktiskie!$B$5:$B$5000,Faktiskie!$A$5:$A$5000,A42,Faktiskie!$B$5:$B$5000,"&lt;="&amp;Panelis!$C$4)),"")</f>
        <v>46266</v>
      </c>
      <c r="K42" s="11" t="n">
        <f aca="false">IF(J42="","",IFERROR(IF(_xlfn.MAXIFS(Faktiskie!$B$5:$B$5000,Faktiskie!$A$5:$A$5000,A42,Faktiskie!$B$5:$B$5000,"&lt;"&amp;J42)=0,"",SUMIFS(Faktiskie!$C$5:$C$5000,Faktiskie!$A$5:$A$5000,A42,Faktiskie!$B$5:$B$5000,_xlfn.MAXIFS(Faktiskie!$B$5:$B$5000,Faktiskie!$A$5:$A$5000,A42,Faktiskie!$B$5:$B$5000,"&lt;"&amp;J42))),""))</f>
        <v>56950</v>
      </c>
      <c r="L42" s="25" t="n">
        <f aca="false">IF(I42="","",MIN(1.5,IF(G42="augstāks",IF(H42=0,1,I42/H42),IF(H42=0,IF(I42&lt;=0,1,0),IF(I42=0,1.5,H42/I42)))))</f>
        <v>1.09483333333333</v>
      </c>
      <c r="M42" s="8" t="str">
        <f aca="false">IF(I42="","Nav datu",IF(L42&gt;=Vārdnīca!V42,"Zaļš",IF(L42&lt;Vārdnīca!W42,"Sarkans","Dzeltens")))</f>
        <v>Zaļš</v>
      </c>
      <c r="N42" s="7" t="str">
        <f aca="false">IF(OR(I42="",K42=""),"",IF(I42=K42,"bez izmaiņām",IF((I42&gt;K42)=(G42="augstāks"),"labāk","sliktāk")))</f>
        <v>labāk</v>
      </c>
    </row>
    <row r="43" customFormat="false" ht="15" hidden="false" customHeight="false" outlineLevel="0" collapsed="false">
      <c r="A43" s="8" t="str">
        <f aca="false">Vārdnīca!A43</f>
        <v>S-IS-01</v>
      </c>
      <c r="B43" s="7" t="str">
        <f aca="false">Vārdnīca!B43</f>
        <v>S</v>
      </c>
      <c r="C43" s="7" t="str">
        <f aca="false">Vārdnīca!C43</f>
        <v>Pārdošana</v>
      </c>
      <c r="D43" s="8" t="str">
        <f aca="false">Vārdnīca!E43</f>
        <v>Atbildes laiks uz pieprasījumu</v>
      </c>
      <c r="E43" s="7" t="str">
        <f aca="false">Vārdnīca!R43</f>
        <v>Iekšējās pārdošanas vadītājs</v>
      </c>
      <c r="F43" s="7" t="str">
        <f aca="false">Vārdnīca!H43</f>
        <v>h</v>
      </c>
      <c r="G43" s="7" t="str">
        <f aca="false">Vārdnīca!I43</f>
        <v>zemāks</v>
      </c>
      <c r="H43" s="13" t="n">
        <f aca="false">Vārdnīca!U43</f>
        <v>2</v>
      </c>
      <c r="I43" s="13" t="n">
        <f aca="false">IF(J43="","",SUMIFS(Faktiskie!$C$5:$C$5000,Faktiskie!$A$5:$A$5000,A43,Faktiskie!$B$5:$B$5000,J43))</f>
        <v>2.36</v>
      </c>
      <c r="J43" s="40" t="n">
        <f aca="false">IFERROR(IF(_xlfn.MAXIFS(Faktiskie!$B$5:$B$5000,Faktiskie!$A$5:$A$5000,A43,Faktiskie!$B$5:$B$5000,"&lt;="&amp;Panelis!$C$4)=0,"",_xlfn.MAXIFS(Faktiskie!$B$5:$B$5000,Faktiskie!$A$5:$A$5000,A43,Faktiskie!$B$5:$B$5000,"&lt;="&amp;Panelis!$C$4)),"")</f>
        <v>46266</v>
      </c>
      <c r="K43" s="13" t="n">
        <f aca="false">IF(J43="","",IFERROR(IF(_xlfn.MAXIFS(Faktiskie!$B$5:$B$5000,Faktiskie!$A$5:$A$5000,A43,Faktiskie!$B$5:$B$5000,"&lt;"&amp;J43)=0,"",SUMIFS(Faktiskie!$C$5:$C$5000,Faktiskie!$A$5:$A$5000,A43,Faktiskie!$B$5:$B$5000,_xlfn.MAXIFS(Faktiskie!$B$5:$B$5000,Faktiskie!$A$5:$A$5000,A43,Faktiskie!$B$5:$B$5000,"&lt;"&amp;J43))),""))</f>
        <v>2.6</v>
      </c>
      <c r="L43" s="25" t="n">
        <f aca="false">IF(I43="","",MIN(1.5,IF(G43="augstāks",IF(H43=0,1,I43/H43),IF(H43=0,IF(I43&lt;=0,1,0),IF(I43=0,1.5,H43/I43)))))</f>
        <v>0.847457627118644</v>
      </c>
      <c r="M43" s="8" t="str">
        <f aca="false">IF(I43="","Nav datu",IF(L43&gt;=Vārdnīca!V43,"Zaļš",IF(L43&lt;Vārdnīca!W43,"Sarkans","Dzeltens")))</f>
        <v>Sarkans</v>
      </c>
      <c r="N43" s="7" t="str">
        <f aca="false">IF(OR(I43="",K43=""),"",IF(I43=K43,"bez izmaiņām",IF((I43&gt;K43)=(G43="augstāks"),"labāk","sliktāk")))</f>
        <v>labāk</v>
      </c>
    </row>
    <row r="44" customFormat="false" ht="23.85" hidden="false" customHeight="false" outlineLevel="0" collapsed="false">
      <c r="A44" s="8" t="str">
        <f aca="false">Vārdnīca!A44</f>
        <v>S-KA-01</v>
      </c>
      <c r="B44" s="7" t="str">
        <f aca="false">Vārdnīca!B44</f>
        <v>S</v>
      </c>
      <c r="C44" s="7" t="str">
        <f aca="false">Vārdnīca!C44</f>
        <v>Pārdošana</v>
      </c>
      <c r="D44" s="8" t="str">
        <f aca="false">Vārdnīca!E44</f>
        <v>Galveno klientu apgrozījuma noturēšana</v>
      </c>
      <c r="E44" s="7" t="str">
        <f aca="false">Vārdnīca!R44</f>
        <v>Galveno klientu vadītājs</v>
      </c>
      <c r="F44" s="7" t="str">
        <f aca="false">Vārdnīca!H44</f>
        <v>%</v>
      </c>
      <c r="G44" s="7" t="str">
        <f aca="false">Vārdnīca!I44</f>
        <v>augstāks</v>
      </c>
      <c r="H44" s="15" t="n">
        <f aca="false">Vārdnīca!U44</f>
        <v>1.02</v>
      </c>
      <c r="I44" s="15" t="n">
        <f aca="false">IF(J44="","",SUMIFS(Faktiskie!$C$5:$C$5000,Faktiskie!$A$5:$A$5000,A44,Faktiskie!$B$5:$B$5000,J44))</f>
        <v>1.0512</v>
      </c>
      <c r="J44" s="40" t="n">
        <f aca="false">IFERROR(IF(_xlfn.MAXIFS(Faktiskie!$B$5:$B$5000,Faktiskie!$A$5:$A$5000,A44,Faktiskie!$B$5:$B$5000,"&lt;="&amp;Panelis!$C$4)=0,"",_xlfn.MAXIFS(Faktiskie!$B$5:$B$5000,Faktiskie!$A$5:$A$5000,A44,Faktiskie!$B$5:$B$5000,"&lt;="&amp;Panelis!$C$4)),"")</f>
        <v>46266</v>
      </c>
      <c r="K44" s="15" t="str">
        <f aca="false">IF(J44="","",IFERROR(IF(_xlfn.MAXIFS(Faktiskie!$B$5:$B$5000,Faktiskie!$A$5:$A$5000,A44,Faktiskie!$B$5:$B$5000,"&lt;"&amp;J44)=0,"",SUMIFS(Faktiskie!$C$5:$C$5000,Faktiskie!$A$5:$A$5000,A44,Faktiskie!$B$5:$B$5000,_xlfn.MAXIFS(Faktiskie!$B$5:$B$5000,Faktiskie!$A$5:$A$5000,A44,Faktiskie!$B$5:$B$5000,"&lt;"&amp;J44))),""))</f>
        <v/>
      </c>
      <c r="L44" s="25" t="n">
        <f aca="false">IF(I44="","",MIN(1.5,IF(G44="augstāks",IF(H44=0,1,I44/H44),IF(H44=0,IF(I44&lt;=0,1,0),IF(I44=0,1.5,H44/I44)))))</f>
        <v>1.03058823529412</v>
      </c>
      <c r="M44" s="8" t="str">
        <f aca="false">IF(I44="","Nav datu",IF(L44&gt;=Vārdnīca!V44,"Zaļš",IF(L44&lt;Vārdnīca!W44,"Sarkans","Dzeltens")))</f>
        <v>Zaļš</v>
      </c>
      <c r="N44" s="7" t="str">
        <f aca="false">IF(OR(I44="",K44=""),"",IF(I44=K44,"bez izmaiņām",IF((I44&gt;K44)=(G44="augstāks"),"labāk","sliktāk")))</f>
        <v/>
      </c>
    </row>
    <row r="45" customFormat="false" ht="23.85" hidden="false" customHeight="false" outlineLevel="0" collapsed="false">
      <c r="A45" s="8" t="str">
        <f aca="false">Vārdnīca!A45</f>
        <v>S-SO-01</v>
      </c>
      <c r="B45" s="7" t="str">
        <f aca="false">Vārdnīca!B45</f>
        <v>S</v>
      </c>
      <c r="C45" s="7" t="str">
        <f aca="false">Vārdnīca!C45</f>
        <v>Pārdošana</v>
      </c>
      <c r="D45" s="8" t="str">
        <f aca="false">Vārdnīca!E45</f>
        <v>CRM datu pilnīgums</v>
      </c>
      <c r="E45" s="7" t="str">
        <f aca="false">Vārdnīca!R45</f>
        <v>Pārdošanas atbalsta speciālists</v>
      </c>
      <c r="F45" s="7" t="str">
        <f aca="false">Vārdnīca!H45</f>
        <v>%</v>
      </c>
      <c r="G45" s="7" t="str">
        <f aca="false">Vārdnīca!I45</f>
        <v>augstāks</v>
      </c>
      <c r="H45" s="15" t="n">
        <f aca="false">Vārdnīca!U45</f>
        <v>0.95</v>
      </c>
      <c r="I45" s="15" t="n">
        <f aca="false">IF(J45="","",SUMIFS(Faktiskie!$C$5:$C$5000,Faktiskie!$A$5:$A$5000,A45,Faktiskie!$B$5:$B$5000,J45))</f>
        <v>0.9114</v>
      </c>
      <c r="J45" s="40" t="n">
        <f aca="false">IFERROR(IF(_xlfn.MAXIFS(Faktiskie!$B$5:$B$5000,Faktiskie!$A$5:$A$5000,A45,Faktiskie!$B$5:$B$5000,"&lt;="&amp;Panelis!$C$4)=0,"",_xlfn.MAXIFS(Faktiskie!$B$5:$B$5000,Faktiskie!$A$5:$A$5000,A45,Faktiskie!$B$5:$B$5000,"&lt;="&amp;Panelis!$C$4)),"")</f>
        <v>46266</v>
      </c>
      <c r="K45" s="15" t="n">
        <f aca="false">IF(J45="","",IFERROR(IF(_xlfn.MAXIFS(Faktiskie!$B$5:$B$5000,Faktiskie!$A$5:$A$5000,A45,Faktiskie!$B$5:$B$5000,"&lt;"&amp;J45)=0,"",SUMIFS(Faktiskie!$C$5:$C$5000,Faktiskie!$A$5:$A$5000,A45,Faktiskie!$B$5:$B$5000,_xlfn.MAXIFS(Faktiskie!$B$5:$B$5000,Faktiskie!$A$5:$A$5000,A45,Faktiskie!$B$5:$B$5000,"&lt;"&amp;J45))),""))</f>
        <v>1.0056</v>
      </c>
      <c r="L45" s="25" t="n">
        <f aca="false">IF(I45="","",MIN(1.5,IF(G45="augstāks",IF(H45=0,1,I45/H45),IF(H45=0,IF(I45&lt;=0,1,0),IF(I45=0,1.5,H45/I45)))))</f>
        <v>0.959368421052632</v>
      </c>
      <c r="M45" s="8" t="str">
        <f aca="false">IF(I45="","Nav datu",IF(L45&gt;=Vārdnīca!V45,"Zaļš",IF(L45&lt;Vārdnīca!W45,"Sarkans","Dzeltens")))</f>
        <v>Dzeltens</v>
      </c>
      <c r="N45" s="7" t="str">
        <f aca="false">IF(OR(I45="",K45=""),"",IF(I45=K45,"bez izmaiņām",IF((I45&gt;K45)=(G45="augstāks"),"labāk","sliktāk")))</f>
        <v>sliktāk</v>
      </c>
    </row>
    <row r="46" customFormat="false" ht="23.85" hidden="false" customHeight="false" outlineLevel="0" collapsed="false">
      <c r="A46" s="8" t="str">
        <f aca="false">Vārdnīca!A46</f>
        <v>S-SO-02</v>
      </c>
      <c r="B46" s="7" t="str">
        <f aca="false">Vārdnīca!B46</f>
        <v>S</v>
      </c>
      <c r="C46" s="7" t="str">
        <f aca="false">Vārdnīca!C46</f>
        <v>Pārdošana</v>
      </c>
      <c r="D46" s="8" t="str">
        <f aca="false">Vārdnīca!E46</f>
        <v>Pārdošanas prognozes precizitāte</v>
      </c>
      <c r="E46" s="7" t="str">
        <f aca="false">Vārdnīca!R46</f>
        <v>Pārdošanas atbalsta speciālists</v>
      </c>
      <c r="F46" s="7" t="str">
        <f aca="false">Vārdnīca!H46</f>
        <v>%</v>
      </c>
      <c r="G46" s="7" t="str">
        <f aca="false">Vārdnīca!I46</f>
        <v>augstāks</v>
      </c>
      <c r="H46" s="15" t="n">
        <f aca="false">Vārdnīca!U46</f>
        <v>0.92</v>
      </c>
      <c r="I46" s="15" t="n">
        <f aca="false">IF(J46="","",SUMIFS(Faktiskie!$C$5:$C$5000,Faktiskie!$A$5:$A$5000,A46,Faktiskie!$B$5:$B$5000,J46))</f>
        <v>0.9474</v>
      </c>
      <c r="J46" s="40" t="n">
        <f aca="false">IFERROR(IF(_xlfn.MAXIFS(Faktiskie!$B$5:$B$5000,Faktiskie!$A$5:$A$5000,A46,Faktiskie!$B$5:$B$5000,"&lt;="&amp;Panelis!$C$4)=0,"",_xlfn.MAXIFS(Faktiskie!$B$5:$B$5000,Faktiskie!$A$5:$A$5000,A46,Faktiskie!$B$5:$B$5000,"&lt;="&amp;Panelis!$C$4)),"")</f>
        <v>46266</v>
      </c>
      <c r="K46" s="15" t="n">
        <f aca="false">IF(J46="","",IFERROR(IF(_xlfn.MAXIFS(Faktiskie!$B$5:$B$5000,Faktiskie!$A$5:$A$5000,A46,Faktiskie!$B$5:$B$5000,"&lt;"&amp;J46)=0,"",SUMIFS(Faktiskie!$C$5:$C$5000,Faktiskie!$A$5:$A$5000,A46,Faktiskie!$B$5:$B$5000,_xlfn.MAXIFS(Faktiskie!$B$5:$B$5000,Faktiskie!$A$5:$A$5000,A46,Faktiskie!$B$5:$B$5000,"&lt;"&amp;J46))),""))</f>
        <v>0.9038</v>
      </c>
      <c r="L46" s="25" t="n">
        <f aca="false">IF(I46="","",MIN(1.5,IF(G46="augstāks",IF(H46=0,1,I46/H46),IF(H46=0,IF(I46&lt;=0,1,0),IF(I46=0,1.5,H46/I46)))))</f>
        <v>1.02978260869565</v>
      </c>
      <c r="M46" s="8" t="str">
        <f aca="false">IF(I46="","Nav datu",IF(L46&gt;=Vārdnīca!V46,"Zaļš",IF(L46&lt;Vārdnīca!W46,"Sarkans","Dzeltens")))</f>
        <v>Zaļš</v>
      </c>
      <c r="N46" s="7" t="str">
        <f aca="false">IF(OR(I46="",K46=""),"",IF(I46=K46,"bez izmaiņām",IF((I46&gt;K46)=(G46="augstāks"),"labāk","sliktāk")))</f>
        <v>labāk</v>
      </c>
    </row>
    <row r="47" customFormat="false" ht="15" hidden="false" customHeight="false" outlineLevel="0" collapsed="false">
      <c r="A47" s="8" t="str">
        <f aca="false">Vārdnīca!A47</f>
        <v>S-PRD-01</v>
      </c>
      <c r="B47" s="7" t="str">
        <f aca="false">Vārdnīca!B47</f>
        <v>S</v>
      </c>
      <c r="C47" s="7" t="str">
        <f aca="false">Vārdnīca!C47</f>
        <v>Operācijas</v>
      </c>
      <c r="D47" s="8" t="str">
        <f aca="false">Vārdnīca!E47</f>
        <v>Iekārtu kopējā efektivitāte (OEE)</v>
      </c>
      <c r="E47" s="7" t="str">
        <f aca="false">Vārdnīca!R47</f>
        <v>Ražošanas vadītājs</v>
      </c>
      <c r="F47" s="7" t="str">
        <f aca="false">Vārdnīca!H47</f>
        <v>%</v>
      </c>
      <c r="G47" s="7" t="str">
        <f aca="false">Vārdnīca!I47</f>
        <v>augstāks</v>
      </c>
      <c r="H47" s="15" t="n">
        <f aca="false">Vārdnīca!U47</f>
        <v>0.72</v>
      </c>
      <c r="I47" s="15" t="n">
        <f aca="false">IF(J47="","",SUMIFS(Faktiskie!$C$5:$C$5000,Faktiskie!$A$5:$A$5000,A47,Faktiskie!$B$5:$B$5000,J47))</f>
        <v>0.6954</v>
      </c>
      <c r="J47" s="40" t="n">
        <f aca="false">IFERROR(IF(_xlfn.MAXIFS(Faktiskie!$B$5:$B$5000,Faktiskie!$A$5:$A$5000,A47,Faktiskie!$B$5:$B$5000,"&lt;="&amp;Panelis!$C$4)=0,"",_xlfn.MAXIFS(Faktiskie!$B$5:$B$5000,Faktiskie!$A$5:$A$5000,A47,Faktiskie!$B$5:$B$5000,"&lt;="&amp;Panelis!$C$4)),"")</f>
        <v>46266</v>
      </c>
      <c r="K47" s="15" t="n">
        <f aca="false">IF(J47="","",IFERROR(IF(_xlfn.MAXIFS(Faktiskie!$B$5:$B$5000,Faktiskie!$A$5:$A$5000,A47,Faktiskie!$B$5:$B$5000,"&lt;"&amp;J47)=0,"",SUMIFS(Faktiskie!$C$5:$C$5000,Faktiskie!$A$5:$A$5000,A47,Faktiskie!$B$5:$B$5000,_xlfn.MAXIFS(Faktiskie!$B$5:$B$5000,Faktiskie!$A$5:$A$5000,A47,Faktiskie!$B$5:$B$5000,"&lt;"&amp;J47))),""))</f>
        <v>0.6781</v>
      </c>
      <c r="L47" s="25" t="n">
        <f aca="false">IF(I47="","",MIN(1.5,IF(G47="augstāks",IF(H47=0,1,I47/H47),IF(H47=0,IF(I47&lt;=0,1,0),IF(I47=0,1.5,H47/I47)))))</f>
        <v>0.965833333333333</v>
      </c>
      <c r="M47" s="8" t="str">
        <f aca="false">IF(I47="","Nav datu",IF(L47&gt;=Vārdnīca!V47,"Zaļš",IF(L47&lt;Vārdnīca!W47,"Sarkans","Dzeltens")))</f>
        <v>Dzeltens</v>
      </c>
      <c r="N47" s="7" t="str">
        <f aca="false">IF(OR(I47="",K47=""),"",IF(I47=K47,"bez izmaiņām",IF((I47&gt;K47)=(G47="augstāks"),"labāk","sliktāk")))</f>
        <v>labāk</v>
      </c>
    </row>
    <row r="48" customFormat="false" ht="15" hidden="false" customHeight="false" outlineLevel="0" collapsed="false">
      <c r="A48" s="8" t="str">
        <f aca="false">Vārdnīca!A48</f>
        <v>S-WH-01</v>
      </c>
      <c r="B48" s="7" t="str">
        <f aca="false">Vārdnīca!B48</f>
        <v>S</v>
      </c>
      <c r="C48" s="7" t="str">
        <f aca="false">Vārdnīca!C48</f>
        <v>Operācijas</v>
      </c>
      <c r="D48" s="8" t="str">
        <f aca="false">Vārdnīca!E48</f>
        <v>Komplektēšanas precizitāte</v>
      </c>
      <c r="E48" s="7" t="str">
        <f aca="false">Vārdnīca!R48</f>
        <v>Noliktavas vadītājs</v>
      </c>
      <c r="F48" s="7" t="str">
        <f aca="false">Vārdnīca!H48</f>
        <v>%</v>
      </c>
      <c r="G48" s="7" t="str">
        <f aca="false">Vārdnīca!I48</f>
        <v>augstāks</v>
      </c>
      <c r="H48" s="15" t="n">
        <f aca="false">Vārdnīca!U48</f>
        <v>0.995</v>
      </c>
      <c r="I48" s="15" t="n">
        <f aca="false">IF(J48="","",SUMIFS(Faktiskie!$C$5:$C$5000,Faktiskie!$A$5:$A$5000,A48,Faktiskie!$B$5:$B$5000,J48))</f>
        <v>0.9953</v>
      </c>
      <c r="J48" s="40" t="n">
        <f aca="false">IFERROR(IF(_xlfn.MAXIFS(Faktiskie!$B$5:$B$5000,Faktiskie!$A$5:$A$5000,A48,Faktiskie!$B$5:$B$5000,"&lt;="&amp;Panelis!$C$4)=0,"",_xlfn.MAXIFS(Faktiskie!$B$5:$B$5000,Faktiskie!$A$5:$A$5000,A48,Faktiskie!$B$5:$B$5000,"&lt;="&amp;Panelis!$C$4)),"")</f>
        <v>46266</v>
      </c>
      <c r="K48" s="15" t="n">
        <f aca="false">IF(J48="","",IFERROR(IF(_xlfn.MAXIFS(Faktiskie!$B$5:$B$5000,Faktiskie!$A$5:$A$5000,A48,Faktiskie!$B$5:$B$5000,"&lt;"&amp;J48)=0,"",SUMIFS(Faktiskie!$C$5:$C$5000,Faktiskie!$A$5:$A$5000,A48,Faktiskie!$B$5:$B$5000,_xlfn.MAXIFS(Faktiskie!$B$5:$B$5000,Faktiskie!$A$5:$A$5000,A48,Faktiskie!$B$5:$B$5000,"&lt;"&amp;J48))),""))</f>
        <v>0.9916</v>
      </c>
      <c r="L48" s="25" t="n">
        <f aca="false">IF(I48="","",MIN(1.5,IF(G48="augstāks",IF(H48=0,1,I48/H48),IF(H48=0,IF(I48&lt;=0,1,0),IF(I48=0,1.5,H48/I48)))))</f>
        <v>1.00030150753769</v>
      </c>
      <c r="M48" s="8" t="str">
        <f aca="false">IF(I48="","Nav datu",IF(L48&gt;=Vārdnīca!V48,"Zaļš",IF(L48&lt;Vārdnīca!W48,"Sarkans","Dzeltens")))</f>
        <v>Zaļš</v>
      </c>
      <c r="N48" s="7" t="str">
        <f aca="false">IF(OR(I48="",K48=""),"",IF(I48=K48,"bez izmaiņām",IF((I48&gt;K48)=(G48="augstāks"),"labāk","sliktāk")))</f>
        <v>labāk</v>
      </c>
    </row>
    <row r="49" customFormat="false" ht="15" hidden="false" customHeight="false" outlineLevel="0" collapsed="false">
      <c r="A49" s="8" t="str">
        <f aca="false">Vārdnīca!A49</f>
        <v>S-WH-02</v>
      </c>
      <c r="B49" s="7" t="str">
        <f aca="false">Vārdnīca!B49</f>
        <v>S</v>
      </c>
      <c r="C49" s="7" t="str">
        <f aca="false">Vārdnīca!C49</f>
        <v>Operācijas</v>
      </c>
      <c r="D49" s="8" t="str">
        <f aca="false">Vārdnīca!E49</f>
        <v>Laiks no pasūtījuma līdz izsūtīšanai</v>
      </c>
      <c r="E49" s="7" t="str">
        <f aca="false">Vārdnīca!R49</f>
        <v>Noliktavas vadītājs</v>
      </c>
      <c r="F49" s="7" t="str">
        <f aca="false">Vārdnīca!H49</f>
        <v>h</v>
      </c>
      <c r="G49" s="7" t="str">
        <f aca="false">Vārdnīca!I49</f>
        <v>zemāks</v>
      </c>
      <c r="H49" s="13" t="n">
        <f aca="false">Vārdnīca!U49</f>
        <v>24</v>
      </c>
      <c r="I49" s="13" t="n">
        <f aca="false">IF(J49="","",SUMIFS(Faktiskie!$C$5:$C$5000,Faktiskie!$A$5:$A$5000,A49,Faktiskie!$B$5:$B$5000,J49))</f>
        <v>21.59</v>
      </c>
      <c r="J49" s="40" t="n">
        <f aca="false">IFERROR(IF(_xlfn.MAXIFS(Faktiskie!$B$5:$B$5000,Faktiskie!$A$5:$A$5000,A49,Faktiskie!$B$5:$B$5000,"&lt;="&amp;Panelis!$C$4)=0,"",_xlfn.MAXIFS(Faktiskie!$B$5:$B$5000,Faktiskie!$A$5:$A$5000,A49,Faktiskie!$B$5:$B$5000,"&lt;="&amp;Panelis!$C$4)),"")</f>
        <v>46266</v>
      </c>
      <c r="K49" s="13" t="n">
        <f aca="false">IF(J49="","",IFERROR(IF(_xlfn.MAXIFS(Faktiskie!$B$5:$B$5000,Faktiskie!$A$5:$A$5000,A49,Faktiskie!$B$5:$B$5000,"&lt;"&amp;J49)=0,"",SUMIFS(Faktiskie!$C$5:$C$5000,Faktiskie!$A$5:$A$5000,A49,Faktiskie!$B$5:$B$5000,_xlfn.MAXIFS(Faktiskie!$B$5:$B$5000,Faktiskie!$A$5:$A$5000,A49,Faktiskie!$B$5:$B$5000,"&lt;"&amp;J49))),""))</f>
        <v>23.89</v>
      </c>
      <c r="L49" s="25" t="n">
        <f aca="false">IF(I49="","",MIN(1.5,IF(G49="augstāks",IF(H49=0,1,I49/H49),IF(H49=0,IF(I49&lt;=0,1,0),IF(I49=0,1.5,H49/I49)))))</f>
        <v>1.11162575266327</v>
      </c>
      <c r="M49" s="8" t="str">
        <f aca="false">IF(I49="","Nav datu",IF(L49&gt;=Vārdnīca!V49,"Zaļš",IF(L49&lt;Vārdnīca!W49,"Sarkans","Dzeltens")))</f>
        <v>Zaļš</v>
      </c>
      <c r="N49" s="7" t="str">
        <f aca="false">IF(OR(I49="",K49=""),"",IF(I49=K49,"bez izmaiņām",IF((I49&gt;K49)=(G49="augstāks"),"labāk","sliktāk")))</f>
        <v>labāk</v>
      </c>
    </row>
    <row r="50" customFormat="false" ht="15" hidden="false" customHeight="false" outlineLevel="0" collapsed="false">
      <c r="A50" s="8" t="str">
        <f aca="false">Vārdnīca!A50</f>
        <v>S-PRC-01</v>
      </c>
      <c r="B50" s="7" t="str">
        <f aca="false">Vārdnīca!B50</f>
        <v>S</v>
      </c>
      <c r="C50" s="7" t="str">
        <f aca="false">Vārdnīca!C50</f>
        <v>Operācijas</v>
      </c>
      <c r="D50" s="8" t="str">
        <f aca="false">Vārdnīca!E50</f>
        <v>Piegādātāju piegāde laikā</v>
      </c>
      <c r="E50" s="7" t="str">
        <f aca="false">Vārdnīca!R50</f>
        <v>Iepirkumu vadītājs</v>
      </c>
      <c r="F50" s="7" t="str">
        <f aca="false">Vārdnīca!H50</f>
        <v>%</v>
      </c>
      <c r="G50" s="7" t="str">
        <f aca="false">Vārdnīca!I50</f>
        <v>augstāks</v>
      </c>
      <c r="H50" s="15" t="n">
        <f aca="false">Vārdnīca!U50</f>
        <v>0.92</v>
      </c>
      <c r="I50" s="15" t="n">
        <f aca="false">IF(J50="","",SUMIFS(Faktiskie!$C$5:$C$5000,Faktiskie!$A$5:$A$5000,A50,Faktiskie!$B$5:$B$5000,J50))</f>
        <v>0.9284</v>
      </c>
      <c r="J50" s="40" t="n">
        <f aca="false">IFERROR(IF(_xlfn.MAXIFS(Faktiskie!$B$5:$B$5000,Faktiskie!$A$5:$A$5000,A50,Faktiskie!$B$5:$B$5000,"&lt;="&amp;Panelis!$C$4)=0,"",_xlfn.MAXIFS(Faktiskie!$B$5:$B$5000,Faktiskie!$A$5:$A$5000,A50,Faktiskie!$B$5:$B$5000,"&lt;="&amp;Panelis!$C$4)),"")</f>
        <v>46266</v>
      </c>
      <c r="K50" s="15" t="n">
        <f aca="false">IF(J50="","",IFERROR(IF(_xlfn.MAXIFS(Faktiskie!$B$5:$B$5000,Faktiskie!$A$5:$A$5000,A50,Faktiskie!$B$5:$B$5000,"&lt;"&amp;J50)=0,"",SUMIFS(Faktiskie!$C$5:$C$5000,Faktiskie!$A$5:$A$5000,A50,Faktiskie!$B$5:$B$5000,_xlfn.MAXIFS(Faktiskie!$B$5:$B$5000,Faktiskie!$A$5:$A$5000,A50,Faktiskie!$B$5:$B$5000,"&lt;"&amp;J50))),""))</f>
        <v>0.9022</v>
      </c>
      <c r="L50" s="25" t="n">
        <f aca="false">IF(I50="","",MIN(1.5,IF(G50="augstāks",IF(H50=0,1,I50/H50),IF(H50=0,IF(I50&lt;=0,1,0),IF(I50=0,1.5,H50/I50)))))</f>
        <v>1.00913043478261</v>
      </c>
      <c r="M50" s="8" t="str">
        <f aca="false">IF(I50="","Nav datu",IF(L50&gt;=Vārdnīca!V50,"Zaļš",IF(L50&lt;Vārdnīca!W50,"Sarkans","Dzeltens")))</f>
        <v>Zaļš</v>
      </c>
      <c r="N50" s="7" t="str">
        <f aca="false">IF(OR(I50="",K50=""),"",IF(I50=K50,"bez izmaiņām",IF((I50&gt;K50)=(G50="augstāks"),"labāk","sliktāk")))</f>
        <v>labāk</v>
      </c>
    </row>
    <row r="51" customFormat="false" ht="15" hidden="false" customHeight="false" outlineLevel="0" collapsed="false">
      <c r="A51" s="8" t="str">
        <f aca="false">Vārdnīca!A51</f>
        <v>S-PRC-02</v>
      </c>
      <c r="B51" s="7" t="str">
        <f aca="false">Vārdnīca!B51</f>
        <v>S</v>
      </c>
      <c r="C51" s="7" t="str">
        <f aca="false">Vārdnīca!C51</f>
        <v>Operācijas</v>
      </c>
      <c r="D51" s="8" t="str">
        <f aca="false">Vārdnīca!E51</f>
        <v>Iepirkuma cenas novirze</v>
      </c>
      <c r="E51" s="7" t="str">
        <f aca="false">Vārdnīca!R51</f>
        <v>Iepirkumu vadītājs</v>
      </c>
      <c r="F51" s="7" t="str">
        <f aca="false">Vārdnīca!H51</f>
        <v>EUR</v>
      </c>
      <c r="G51" s="7" t="str">
        <f aca="false">Vārdnīca!I51</f>
        <v>zemāks</v>
      </c>
      <c r="H51" s="11" t="n">
        <f aca="false">Vārdnīca!U51</f>
        <v>0</v>
      </c>
      <c r="I51" s="11" t="n">
        <f aca="false">IF(J51="","",SUMIFS(Faktiskie!$C$5:$C$5000,Faktiskie!$A$5:$A$5000,A51,Faktiskie!$B$5:$B$5000,J51))</f>
        <v>472</v>
      </c>
      <c r="J51" s="40" t="n">
        <f aca="false">IFERROR(IF(_xlfn.MAXIFS(Faktiskie!$B$5:$B$5000,Faktiskie!$A$5:$A$5000,A51,Faktiskie!$B$5:$B$5000,"&lt;="&amp;Panelis!$C$4)=0,"",_xlfn.MAXIFS(Faktiskie!$B$5:$B$5000,Faktiskie!$A$5:$A$5000,A51,Faktiskie!$B$5:$B$5000,"&lt;="&amp;Panelis!$C$4)),"")</f>
        <v>46266</v>
      </c>
      <c r="K51" s="11" t="n">
        <f aca="false">IF(J51="","",IFERROR(IF(_xlfn.MAXIFS(Faktiskie!$B$5:$B$5000,Faktiskie!$A$5:$A$5000,A51,Faktiskie!$B$5:$B$5000,"&lt;"&amp;J51)=0,"",SUMIFS(Faktiskie!$C$5:$C$5000,Faktiskie!$A$5:$A$5000,A51,Faktiskie!$B$5:$B$5000,_xlfn.MAXIFS(Faktiskie!$B$5:$B$5000,Faktiskie!$A$5:$A$5000,A51,Faktiskie!$B$5:$B$5000,"&lt;"&amp;J51))),""))</f>
        <v>2930</v>
      </c>
      <c r="L51" s="25" t="n">
        <f aca="false">IF(I51="","",MIN(1.5,IF(G51="augstāks",IF(H51=0,1,I51/H51),IF(H51=0,IF(I51&lt;=0,1,0),IF(I51=0,1.5,H51/I51)))))</f>
        <v>0</v>
      </c>
      <c r="M51" s="8" t="str">
        <f aca="false">IF(I51="","Nav datu",IF(L51&gt;=Vārdnīca!V51,"Zaļš",IF(L51&lt;Vārdnīca!W51,"Sarkans","Dzeltens")))</f>
        <v>Sarkans</v>
      </c>
      <c r="N51" s="7" t="str">
        <f aca="false">IF(OR(I51="",K51=""),"",IF(I51=K51,"bez izmaiņām",IF((I51&gt;K51)=(G51="augstāks"),"labāk","sliktāk")))</f>
        <v>labāk</v>
      </c>
    </row>
    <row r="52" customFormat="false" ht="15" hidden="false" customHeight="false" outlineLevel="0" collapsed="false">
      <c r="A52" s="8" t="str">
        <f aca="false">Vārdnīca!A52</f>
        <v>S-PRC-03</v>
      </c>
      <c r="B52" s="7" t="str">
        <f aca="false">Vārdnīca!B52</f>
        <v>S</v>
      </c>
      <c r="C52" s="7" t="str">
        <f aca="false">Vārdnīca!C52</f>
        <v>Operācijas</v>
      </c>
      <c r="D52" s="8" t="str">
        <f aca="false">Vārdnīca!E52</f>
        <v>Krājumu dienas (DIO)</v>
      </c>
      <c r="E52" s="7" t="str">
        <f aca="false">Vārdnīca!R52</f>
        <v>Iepirkumu vadītājs</v>
      </c>
      <c r="F52" s="7" t="str">
        <f aca="false">Vārdnīca!H52</f>
        <v>dienas</v>
      </c>
      <c r="G52" s="7" t="str">
        <f aca="false">Vārdnīca!I52</f>
        <v>zemāks</v>
      </c>
      <c r="H52" s="14" t="n">
        <f aca="false">Vārdnīca!U52</f>
        <v>45</v>
      </c>
      <c r="I52" s="14" t="n">
        <f aca="false">IF(J52="","",SUMIFS(Faktiskie!$C$5:$C$5000,Faktiskie!$A$5:$A$5000,A52,Faktiskie!$B$5:$B$5000,J52))</f>
        <v>41</v>
      </c>
      <c r="J52" s="40" t="n">
        <f aca="false">IFERROR(IF(_xlfn.MAXIFS(Faktiskie!$B$5:$B$5000,Faktiskie!$A$5:$A$5000,A52,Faktiskie!$B$5:$B$5000,"&lt;="&amp;Panelis!$C$4)=0,"",_xlfn.MAXIFS(Faktiskie!$B$5:$B$5000,Faktiskie!$A$5:$A$5000,A52,Faktiskie!$B$5:$B$5000,"&lt;="&amp;Panelis!$C$4)),"")</f>
        <v>46266</v>
      </c>
      <c r="K52" s="14" t="n">
        <f aca="false">IF(J52="","",IFERROR(IF(_xlfn.MAXIFS(Faktiskie!$B$5:$B$5000,Faktiskie!$A$5:$A$5000,A52,Faktiskie!$B$5:$B$5000,"&lt;"&amp;J52)=0,"",SUMIFS(Faktiskie!$C$5:$C$5000,Faktiskie!$A$5:$A$5000,A52,Faktiskie!$B$5:$B$5000,_xlfn.MAXIFS(Faktiskie!$B$5:$B$5000,Faktiskie!$A$5:$A$5000,A52,Faktiskie!$B$5:$B$5000,"&lt;"&amp;J52))),""))</f>
        <v>49</v>
      </c>
      <c r="L52" s="25" t="n">
        <f aca="false">IF(I52="","",MIN(1.5,IF(G52="augstāks",IF(H52=0,1,I52/H52),IF(H52=0,IF(I52&lt;=0,1,0),IF(I52=0,1.5,H52/I52)))))</f>
        <v>1.09756097560976</v>
      </c>
      <c r="M52" s="8" t="str">
        <f aca="false">IF(I52="","Nav datu",IF(L52&gt;=Vārdnīca!V52,"Zaļš",IF(L52&lt;Vārdnīca!W52,"Sarkans","Dzeltens")))</f>
        <v>Zaļš</v>
      </c>
      <c r="N52" s="7" t="str">
        <f aca="false">IF(OR(I52="",K52=""),"",IF(I52=K52,"bez izmaiņām",IF((I52&gt;K52)=(G52="augstāks"),"labāk","sliktāk")))</f>
        <v>labāk</v>
      </c>
    </row>
    <row r="53" customFormat="false" ht="15" hidden="false" customHeight="false" outlineLevel="0" collapsed="false">
      <c r="A53" s="8" t="str">
        <f aca="false">Vārdnīca!A53</f>
        <v>S-QA-01</v>
      </c>
      <c r="B53" s="7" t="str">
        <f aca="false">Vārdnīca!B53</f>
        <v>S</v>
      </c>
      <c r="C53" s="7" t="str">
        <f aca="false">Vārdnīca!C53</f>
        <v>Operācijas</v>
      </c>
      <c r="D53" s="8" t="str">
        <f aca="false">Vārdnīca!E53</f>
        <v>Brāķa īpatsvars</v>
      </c>
      <c r="E53" s="7" t="str">
        <f aca="false">Vārdnīca!R53</f>
        <v>Kvalitātes vadītājs</v>
      </c>
      <c r="F53" s="7" t="str">
        <f aca="false">Vārdnīca!H53</f>
        <v>%</v>
      </c>
      <c r="G53" s="7" t="str">
        <f aca="false">Vārdnīca!I53</f>
        <v>zemāks</v>
      </c>
      <c r="H53" s="15" t="n">
        <f aca="false">Vārdnīca!U53</f>
        <v>0.015</v>
      </c>
      <c r="I53" s="15" t="n">
        <f aca="false">IF(J53="","",SUMIFS(Faktiskie!$C$5:$C$5000,Faktiskie!$A$5:$A$5000,A53,Faktiskie!$B$5:$B$5000,J53))</f>
        <v>0.0207</v>
      </c>
      <c r="J53" s="40" t="n">
        <f aca="false">IFERROR(IF(_xlfn.MAXIFS(Faktiskie!$B$5:$B$5000,Faktiskie!$A$5:$A$5000,A53,Faktiskie!$B$5:$B$5000,"&lt;="&amp;Panelis!$C$4)=0,"",_xlfn.MAXIFS(Faktiskie!$B$5:$B$5000,Faktiskie!$A$5:$A$5000,A53,Faktiskie!$B$5:$B$5000,"&lt;="&amp;Panelis!$C$4)),"")</f>
        <v>46266</v>
      </c>
      <c r="K53" s="15" t="n">
        <f aca="false">IF(J53="","",IFERROR(IF(_xlfn.MAXIFS(Faktiskie!$B$5:$B$5000,Faktiskie!$A$5:$A$5000,A53,Faktiskie!$B$5:$B$5000,"&lt;"&amp;J53)=0,"",SUMIFS(Faktiskie!$C$5:$C$5000,Faktiskie!$A$5:$A$5000,A53,Faktiskie!$B$5:$B$5000,_xlfn.MAXIFS(Faktiskie!$B$5:$B$5000,Faktiskie!$A$5:$A$5000,A53,Faktiskie!$B$5:$B$5000,"&lt;"&amp;J53))),""))</f>
        <v>0.0217</v>
      </c>
      <c r="L53" s="25" t="n">
        <f aca="false">IF(I53="","",MIN(1.5,IF(G53="augstāks",IF(H53=0,1,I53/H53),IF(H53=0,IF(I53&lt;=0,1,0),IF(I53=0,1.5,H53/I53)))))</f>
        <v>0.72463768115942</v>
      </c>
      <c r="M53" s="8" t="str">
        <f aca="false">IF(I53="","Nav datu",IF(L53&gt;=Vārdnīca!V53,"Zaļš",IF(L53&lt;Vārdnīca!W53,"Sarkans","Dzeltens")))</f>
        <v>Sarkans</v>
      </c>
      <c r="N53" s="7" t="str">
        <f aca="false">IF(OR(I53="",K53=""),"",IF(I53=K53,"bez izmaiņām",IF((I53&gt;K53)=(G53="augstāks"),"labāk","sliktāk")))</f>
        <v>labāk</v>
      </c>
    </row>
    <row r="54" customFormat="false" ht="15" hidden="false" customHeight="false" outlineLevel="0" collapsed="false">
      <c r="A54" s="8" t="str">
        <f aca="false">Vārdnīca!A54</f>
        <v>S-QA-02</v>
      </c>
      <c r="B54" s="7" t="str">
        <f aca="false">Vārdnīca!B54</f>
        <v>S</v>
      </c>
      <c r="C54" s="7" t="str">
        <f aca="false">Vārdnīca!C54</f>
        <v>Operācijas</v>
      </c>
      <c r="D54" s="8" t="str">
        <f aca="false">Vārdnīca!E54</f>
        <v>Pamatoto sūdzību īpatsvars</v>
      </c>
      <c r="E54" s="7" t="str">
        <f aca="false">Vārdnīca!R54</f>
        <v>Kvalitātes vadītājs</v>
      </c>
      <c r="F54" s="7" t="str">
        <f aca="false">Vārdnīca!H54</f>
        <v>%</v>
      </c>
      <c r="G54" s="7" t="str">
        <f aca="false">Vārdnīca!I54</f>
        <v>zemāks</v>
      </c>
      <c r="H54" s="15" t="n">
        <f aca="false">Vārdnīca!U54</f>
        <v>0.006</v>
      </c>
      <c r="I54" s="15" t="n">
        <f aca="false">IF(J54="","",SUMIFS(Faktiskie!$C$5:$C$5000,Faktiskie!$A$5:$A$5000,A54,Faktiskie!$B$5:$B$5000,J54))</f>
        <v>0.0057</v>
      </c>
      <c r="J54" s="40" t="n">
        <f aca="false">IFERROR(IF(_xlfn.MAXIFS(Faktiskie!$B$5:$B$5000,Faktiskie!$A$5:$A$5000,A54,Faktiskie!$B$5:$B$5000,"&lt;="&amp;Panelis!$C$4)=0,"",_xlfn.MAXIFS(Faktiskie!$B$5:$B$5000,Faktiskie!$A$5:$A$5000,A54,Faktiskie!$B$5:$B$5000,"&lt;="&amp;Panelis!$C$4)),"")</f>
        <v>46266</v>
      </c>
      <c r="K54" s="15" t="n">
        <f aca="false">IF(J54="","",IFERROR(IF(_xlfn.MAXIFS(Faktiskie!$B$5:$B$5000,Faktiskie!$A$5:$A$5000,A54,Faktiskie!$B$5:$B$5000,"&lt;"&amp;J54)=0,"",SUMIFS(Faktiskie!$C$5:$C$5000,Faktiskie!$A$5:$A$5000,A54,Faktiskie!$B$5:$B$5000,_xlfn.MAXIFS(Faktiskie!$B$5:$B$5000,Faktiskie!$A$5:$A$5000,A54,Faktiskie!$B$5:$B$5000,"&lt;"&amp;J54))),""))</f>
        <v>0.0066</v>
      </c>
      <c r="L54" s="25" t="n">
        <f aca="false">IF(I54="","",MIN(1.5,IF(G54="augstāks",IF(H54=0,1,I54/H54),IF(H54=0,IF(I54&lt;=0,1,0),IF(I54=0,1.5,H54/I54)))))</f>
        <v>1.05263157894737</v>
      </c>
      <c r="M54" s="8" t="str">
        <f aca="false">IF(I54="","Nav datu",IF(L54&gt;=Vārdnīca!V54,"Zaļš",IF(L54&lt;Vārdnīca!W54,"Sarkans","Dzeltens")))</f>
        <v>Zaļš</v>
      </c>
      <c r="N54" s="7" t="str">
        <f aca="false">IF(OR(I54="",K54=""),"",IF(I54=K54,"bez izmaiņām",IF((I54&gt;K54)=(G54="augstāks"),"labāk","sliktāk")))</f>
        <v>labāk</v>
      </c>
    </row>
    <row r="55" customFormat="false" ht="15" hidden="false" customHeight="false" outlineLevel="0" collapsed="false">
      <c r="A55" s="8" t="str">
        <f aca="false">Vārdnīca!A55</f>
        <v>S-ACC-01</v>
      </c>
      <c r="B55" s="7" t="str">
        <f aca="false">Vārdnīca!B55</f>
        <v>S</v>
      </c>
      <c r="C55" s="7" t="str">
        <f aca="false">Vārdnīca!C55</f>
        <v>Finanses</v>
      </c>
      <c r="D55" s="8" t="str">
        <f aca="false">Vārdnīca!E55</f>
        <v>Mēneša slēgšanas laiks</v>
      </c>
      <c r="E55" s="7" t="str">
        <f aca="false">Vārdnīca!R55</f>
        <v>Galvenais grāmatvedis</v>
      </c>
      <c r="F55" s="7" t="str">
        <f aca="false">Vārdnīca!H55</f>
        <v>dienas</v>
      </c>
      <c r="G55" s="7" t="str">
        <f aca="false">Vārdnīca!I55</f>
        <v>zemāks</v>
      </c>
      <c r="H55" s="14" t="n">
        <f aca="false">Vārdnīca!U55</f>
        <v>6</v>
      </c>
      <c r="I55" s="14" t="n">
        <f aca="false">IF(J55="","",SUMIFS(Faktiskie!$C$5:$C$5000,Faktiskie!$A$5:$A$5000,A55,Faktiskie!$B$5:$B$5000,J55))</f>
        <v>4</v>
      </c>
      <c r="J55" s="40" t="n">
        <f aca="false">IFERROR(IF(_xlfn.MAXIFS(Faktiskie!$B$5:$B$5000,Faktiskie!$A$5:$A$5000,A55,Faktiskie!$B$5:$B$5000,"&lt;="&amp;Panelis!$C$4)=0,"",_xlfn.MAXIFS(Faktiskie!$B$5:$B$5000,Faktiskie!$A$5:$A$5000,A55,Faktiskie!$B$5:$B$5000,"&lt;="&amp;Panelis!$C$4)),"")</f>
        <v>46266</v>
      </c>
      <c r="K55" s="14" t="n">
        <f aca="false">IF(J55="","",IFERROR(IF(_xlfn.MAXIFS(Faktiskie!$B$5:$B$5000,Faktiskie!$A$5:$A$5000,A55,Faktiskie!$B$5:$B$5000,"&lt;"&amp;J55)=0,"",SUMIFS(Faktiskie!$C$5:$C$5000,Faktiskie!$A$5:$A$5000,A55,Faktiskie!$B$5:$B$5000,_xlfn.MAXIFS(Faktiskie!$B$5:$B$5000,Faktiskie!$A$5:$A$5000,A55,Faktiskie!$B$5:$B$5000,"&lt;"&amp;J55))),""))</f>
        <v>8</v>
      </c>
      <c r="L55" s="25" t="n">
        <f aca="false">IF(I55="","",MIN(1.5,IF(G55="augstāks",IF(H55=0,1,I55/H55),IF(H55=0,IF(I55&lt;=0,1,0),IF(I55=0,1.5,H55/I55)))))</f>
        <v>1.5</v>
      </c>
      <c r="M55" s="8" t="str">
        <f aca="false">IF(I55="","Nav datu",IF(L55&gt;=Vārdnīca!V55,"Zaļš",IF(L55&lt;Vārdnīca!W55,"Sarkans","Dzeltens")))</f>
        <v>Zaļš</v>
      </c>
      <c r="N55" s="7" t="str">
        <f aca="false">IF(OR(I55="",K55=""),"",IF(I55=K55,"bez izmaiņām",IF((I55&gt;K55)=(G55="augstāks"),"labāk","sliktāk")))</f>
        <v>labāk</v>
      </c>
    </row>
    <row r="56" customFormat="false" ht="15" hidden="false" customHeight="false" outlineLevel="0" collapsed="false">
      <c r="A56" s="8" t="str">
        <f aca="false">Vārdnīca!A56</f>
        <v>S-ACC-02</v>
      </c>
      <c r="B56" s="7" t="str">
        <f aca="false">Vārdnīca!B56</f>
        <v>S</v>
      </c>
      <c r="C56" s="7" t="str">
        <f aca="false">Vārdnīca!C56</f>
        <v>Finanses</v>
      </c>
      <c r="D56" s="8" t="str">
        <f aca="false">Vārdnīca!E56</f>
        <v>Rēķini 1 dienas laikā pēc piegādes</v>
      </c>
      <c r="E56" s="7" t="str">
        <f aca="false">Vārdnīca!R56</f>
        <v>Galvenais grāmatvedis</v>
      </c>
      <c r="F56" s="7" t="str">
        <f aca="false">Vārdnīca!H56</f>
        <v>%</v>
      </c>
      <c r="G56" s="7" t="str">
        <f aca="false">Vārdnīca!I56</f>
        <v>augstāks</v>
      </c>
      <c r="H56" s="15" t="n">
        <f aca="false">Vārdnīca!U56</f>
        <v>0.98</v>
      </c>
      <c r="I56" s="15" t="n">
        <f aca="false">IF(J56="","",SUMIFS(Faktiskie!$C$5:$C$5000,Faktiskie!$A$5:$A$5000,A56,Faktiskie!$B$5:$B$5000,J56))</f>
        <v>0.9204</v>
      </c>
      <c r="J56" s="40" t="n">
        <f aca="false">IFERROR(IF(_xlfn.MAXIFS(Faktiskie!$B$5:$B$5000,Faktiskie!$A$5:$A$5000,A56,Faktiskie!$B$5:$B$5000,"&lt;="&amp;Panelis!$C$4)=0,"",_xlfn.MAXIFS(Faktiskie!$B$5:$B$5000,Faktiskie!$A$5:$A$5000,A56,Faktiskie!$B$5:$B$5000,"&lt;="&amp;Panelis!$C$4)),"")</f>
        <v>46266</v>
      </c>
      <c r="K56" s="15" t="n">
        <f aca="false">IF(J56="","",IFERROR(IF(_xlfn.MAXIFS(Faktiskie!$B$5:$B$5000,Faktiskie!$A$5:$A$5000,A56,Faktiskie!$B$5:$B$5000,"&lt;"&amp;J56)=0,"",SUMIFS(Faktiskie!$C$5:$C$5000,Faktiskie!$A$5:$A$5000,A56,Faktiskie!$B$5:$B$5000,_xlfn.MAXIFS(Faktiskie!$B$5:$B$5000,Faktiskie!$A$5:$A$5000,A56,Faktiskie!$B$5:$B$5000,"&lt;"&amp;J56))),""))</f>
        <v>0.8956</v>
      </c>
      <c r="L56" s="25" t="n">
        <f aca="false">IF(I56="","",MIN(1.5,IF(G56="augstāks",IF(H56=0,1,I56/H56),IF(H56=0,IF(I56&lt;=0,1,0),IF(I56=0,1.5,H56/I56)))))</f>
        <v>0.939183673469388</v>
      </c>
      <c r="M56" s="8" t="str">
        <f aca="false">IF(I56="","Nav datu",IF(L56&gt;=Vārdnīca!V56,"Zaļš",IF(L56&lt;Vārdnīca!W56,"Sarkans","Dzeltens")))</f>
        <v>Dzeltens</v>
      </c>
      <c r="N56" s="7" t="str">
        <f aca="false">IF(OR(I56="",K56=""),"",IF(I56=K56,"bez izmaiņām",IF((I56&gt;K56)=(G56="augstāks"),"labāk","sliktāk")))</f>
        <v>labāk</v>
      </c>
    </row>
    <row r="57" customFormat="false" ht="15" hidden="false" customHeight="false" outlineLevel="0" collapsed="false">
      <c r="A57" s="8" t="str">
        <f aca="false">Vārdnīca!A57</f>
        <v>S-CTL-01</v>
      </c>
      <c r="B57" s="7" t="str">
        <f aca="false">Vārdnīca!B57</f>
        <v>S</v>
      </c>
      <c r="C57" s="7" t="str">
        <f aca="false">Vārdnīca!C57</f>
        <v>Finanses</v>
      </c>
      <c r="D57" s="8" t="str">
        <f aca="false">Vārdnīca!E57</f>
        <v>Izskaidrotās budžeta novirzes</v>
      </c>
      <c r="E57" s="7" t="str">
        <f aca="false">Vārdnīca!R57</f>
        <v>Kontrolieris</v>
      </c>
      <c r="F57" s="7" t="str">
        <f aca="false">Vārdnīca!H57</f>
        <v>%</v>
      </c>
      <c r="G57" s="7" t="str">
        <f aca="false">Vārdnīca!I57</f>
        <v>augstāks</v>
      </c>
      <c r="H57" s="15" t="n">
        <f aca="false">Vārdnīca!U57</f>
        <v>1</v>
      </c>
      <c r="I57" s="15" t="n">
        <f aca="false">IF(J57="","",SUMIFS(Faktiskie!$C$5:$C$5000,Faktiskie!$A$5:$A$5000,A57,Faktiskie!$B$5:$B$5000,J57))</f>
        <v>0.8381</v>
      </c>
      <c r="J57" s="40" t="n">
        <f aca="false">IFERROR(IF(_xlfn.MAXIFS(Faktiskie!$B$5:$B$5000,Faktiskie!$A$5:$A$5000,A57,Faktiskie!$B$5:$B$5000,"&lt;="&amp;Panelis!$C$4)=0,"",_xlfn.MAXIFS(Faktiskie!$B$5:$B$5000,Faktiskie!$A$5:$A$5000,A57,Faktiskie!$B$5:$B$5000,"&lt;="&amp;Panelis!$C$4)),"")</f>
        <v>46266</v>
      </c>
      <c r="K57" s="15" t="n">
        <f aca="false">IF(J57="","",IFERROR(IF(_xlfn.MAXIFS(Faktiskie!$B$5:$B$5000,Faktiskie!$A$5:$A$5000,A57,Faktiskie!$B$5:$B$5000,"&lt;"&amp;J57)=0,"",SUMIFS(Faktiskie!$C$5:$C$5000,Faktiskie!$A$5:$A$5000,A57,Faktiskie!$B$5:$B$5000,_xlfn.MAXIFS(Faktiskie!$B$5:$B$5000,Faktiskie!$A$5:$A$5000,A57,Faktiskie!$B$5:$B$5000,"&lt;"&amp;J57))),""))</f>
        <v>0.7969</v>
      </c>
      <c r="L57" s="25" t="n">
        <f aca="false">IF(I57="","",MIN(1.5,IF(G57="augstāks",IF(H57=0,1,I57/H57),IF(H57=0,IF(I57&lt;=0,1,0),IF(I57=0,1.5,H57/I57)))))</f>
        <v>0.8381</v>
      </c>
      <c r="M57" s="8" t="str">
        <f aca="false">IF(I57="","Nav datu",IF(L57&gt;=Vārdnīca!V57,"Zaļš",IF(L57&lt;Vārdnīca!W57,"Sarkans","Dzeltens")))</f>
        <v>Sarkans</v>
      </c>
      <c r="N57" s="7" t="str">
        <f aca="false">IF(OR(I57="",K57=""),"",IF(I57=K57,"bez izmaiņām",IF((I57&gt;K57)=(G57="augstāks"),"labāk","sliktāk")))</f>
        <v>labāk</v>
      </c>
    </row>
    <row r="58" customFormat="false" ht="15" hidden="false" customHeight="false" outlineLevel="0" collapsed="false">
      <c r="A58" s="8" t="str">
        <f aca="false">Vārdnīca!A58</f>
        <v>S-CC-01</v>
      </c>
      <c r="B58" s="7" t="str">
        <f aca="false">Vārdnīca!B58</f>
        <v>S</v>
      </c>
      <c r="C58" s="7" t="str">
        <f aca="false">Vārdnīca!C58</f>
        <v>Finanses</v>
      </c>
      <c r="D58" s="8" t="str">
        <f aca="false">Vārdnīca!E58</f>
        <v>Debitoru apmaksas dienas (DSO)</v>
      </c>
      <c r="E58" s="7" t="str">
        <f aca="false">Vārdnīca!R58</f>
        <v>Kredītkontrolieris</v>
      </c>
      <c r="F58" s="7" t="str">
        <f aca="false">Vārdnīca!H58</f>
        <v>dienas</v>
      </c>
      <c r="G58" s="7" t="str">
        <f aca="false">Vārdnīca!I58</f>
        <v>zemāks</v>
      </c>
      <c r="H58" s="14" t="n">
        <f aca="false">Vārdnīca!U58</f>
        <v>38</v>
      </c>
      <c r="I58" s="14" t="n">
        <f aca="false">IF(J58="","",SUMIFS(Faktiskie!$C$5:$C$5000,Faktiskie!$A$5:$A$5000,A58,Faktiskie!$B$5:$B$5000,J58))</f>
        <v>37</v>
      </c>
      <c r="J58" s="40" t="n">
        <f aca="false">IFERROR(IF(_xlfn.MAXIFS(Faktiskie!$B$5:$B$5000,Faktiskie!$A$5:$A$5000,A58,Faktiskie!$B$5:$B$5000,"&lt;="&amp;Panelis!$C$4)=0,"",_xlfn.MAXIFS(Faktiskie!$B$5:$B$5000,Faktiskie!$A$5:$A$5000,A58,Faktiskie!$B$5:$B$5000,"&lt;="&amp;Panelis!$C$4)),"")</f>
        <v>46266</v>
      </c>
      <c r="K58" s="14" t="n">
        <f aca="false">IF(J58="","",IFERROR(IF(_xlfn.MAXIFS(Faktiskie!$B$5:$B$5000,Faktiskie!$A$5:$A$5000,A58,Faktiskie!$B$5:$B$5000,"&lt;"&amp;J58)=0,"",SUMIFS(Faktiskie!$C$5:$C$5000,Faktiskie!$A$5:$A$5000,A58,Faktiskie!$B$5:$B$5000,_xlfn.MAXIFS(Faktiskie!$B$5:$B$5000,Faktiskie!$A$5:$A$5000,A58,Faktiskie!$B$5:$B$5000,"&lt;"&amp;J58))),""))</f>
        <v>36</v>
      </c>
      <c r="L58" s="25" t="n">
        <f aca="false">IF(I58="","",MIN(1.5,IF(G58="augstāks",IF(H58=0,1,I58/H58),IF(H58=0,IF(I58&lt;=0,1,0),IF(I58=0,1.5,H58/I58)))))</f>
        <v>1.02702702702703</v>
      </c>
      <c r="M58" s="8" t="str">
        <f aca="false">IF(I58="","Nav datu",IF(L58&gt;=Vārdnīca!V58,"Zaļš",IF(L58&lt;Vārdnīca!W58,"Sarkans","Dzeltens")))</f>
        <v>Zaļš</v>
      </c>
      <c r="N58" s="7" t="str">
        <f aca="false">IF(OR(I58="",K58=""),"",IF(I58=K58,"bez izmaiņām",IF((I58&gt;K58)=(G58="augstāks"),"labāk","sliktāk")))</f>
        <v>sliktāk</v>
      </c>
    </row>
    <row r="59" customFormat="false" ht="15" hidden="false" customHeight="false" outlineLevel="0" collapsed="false">
      <c r="A59" s="8" t="str">
        <f aca="false">Vārdnīca!A59</f>
        <v>S-CC-02</v>
      </c>
      <c r="B59" s="7" t="str">
        <f aca="false">Vārdnīca!B59</f>
        <v>S</v>
      </c>
      <c r="C59" s="7" t="str">
        <f aca="false">Vārdnīca!C59</f>
        <v>Finanses</v>
      </c>
      <c r="D59" s="8" t="str">
        <f aca="false">Vārdnīca!E59</f>
        <v>Kavētie parādi virs 60 dienām</v>
      </c>
      <c r="E59" s="7" t="str">
        <f aca="false">Vārdnīca!R59</f>
        <v>Kredītkontrolieris</v>
      </c>
      <c r="F59" s="7" t="str">
        <f aca="false">Vārdnīca!H59</f>
        <v>%</v>
      </c>
      <c r="G59" s="7" t="str">
        <f aca="false">Vārdnīca!I59</f>
        <v>zemāks</v>
      </c>
      <c r="H59" s="15" t="n">
        <f aca="false">Vārdnīca!U59</f>
        <v>0.04</v>
      </c>
      <c r="I59" s="15" t="n">
        <f aca="false">IF(J59="","",SUMIFS(Faktiskie!$C$5:$C$5000,Faktiskie!$A$5:$A$5000,A59,Faktiskie!$B$5:$B$5000,J59))</f>
        <v>0.0474</v>
      </c>
      <c r="J59" s="40" t="n">
        <f aca="false">IFERROR(IF(_xlfn.MAXIFS(Faktiskie!$B$5:$B$5000,Faktiskie!$A$5:$A$5000,A59,Faktiskie!$B$5:$B$5000,"&lt;="&amp;Panelis!$C$4)=0,"",_xlfn.MAXIFS(Faktiskie!$B$5:$B$5000,Faktiskie!$A$5:$A$5000,A59,Faktiskie!$B$5:$B$5000,"&lt;="&amp;Panelis!$C$4)),"")</f>
        <v>46266</v>
      </c>
      <c r="K59" s="15" t="n">
        <f aca="false">IF(J59="","",IFERROR(IF(_xlfn.MAXIFS(Faktiskie!$B$5:$B$5000,Faktiskie!$A$5:$A$5000,A59,Faktiskie!$B$5:$B$5000,"&lt;"&amp;J59)=0,"",SUMIFS(Faktiskie!$C$5:$C$5000,Faktiskie!$A$5:$A$5000,A59,Faktiskie!$B$5:$B$5000,_xlfn.MAXIFS(Faktiskie!$B$5:$B$5000,Faktiskie!$A$5:$A$5000,A59,Faktiskie!$B$5:$B$5000,"&lt;"&amp;J59))),""))</f>
        <v>0.0666</v>
      </c>
      <c r="L59" s="25" t="n">
        <f aca="false">IF(I59="","",MIN(1.5,IF(G59="augstāks",IF(H59=0,1,I59/H59),IF(H59=0,IF(I59&lt;=0,1,0),IF(I59=0,1.5,H59/I59)))))</f>
        <v>0.843881856540084</v>
      </c>
      <c r="M59" s="8" t="str">
        <f aca="false">IF(I59="","Nav datu",IF(L59&gt;=Vārdnīca!V59,"Zaļš",IF(L59&lt;Vārdnīca!W59,"Sarkans","Dzeltens")))</f>
        <v>Sarkans</v>
      </c>
      <c r="N59" s="7" t="str">
        <f aca="false">IF(OR(I59="",K59=""),"",IF(I59=K59,"bez izmaiņām",IF((I59&gt;K59)=(G59="augstāks"),"labāk","sliktāk")))</f>
        <v>labāk</v>
      </c>
    </row>
    <row r="60" customFormat="false" ht="23.85" hidden="false" customHeight="false" outlineLevel="0" collapsed="false">
      <c r="A60" s="8" t="str">
        <f aca="false">Vārdnīca!A60</f>
        <v>T-FS-01</v>
      </c>
      <c r="B60" s="7" t="str">
        <f aca="false">Vārdnīca!B60</f>
        <v>T</v>
      </c>
      <c r="C60" s="7" t="str">
        <f aca="false">Vārdnīca!C60</f>
        <v>Pārdošana</v>
      </c>
      <c r="D60" s="8" t="str">
        <f aca="false">Vārdnīca!E60</f>
        <v>Kvalitatīvi klientu apmeklējumi</v>
      </c>
      <c r="E60" s="7" t="str">
        <f aca="false">Vārdnīca!R60</f>
        <v>Lauka pārdošanas komandas vadītājs</v>
      </c>
      <c r="F60" s="7" t="str">
        <f aca="false">Vārdnīca!H60</f>
        <v>skaits</v>
      </c>
      <c r="G60" s="7" t="str">
        <f aca="false">Vārdnīca!I60</f>
        <v>augstāks</v>
      </c>
      <c r="H60" s="14" t="n">
        <f aca="false">Vārdnīca!U60</f>
        <v>40</v>
      </c>
      <c r="I60" s="14" t="n">
        <f aca="false">IF(J60="","",SUMIFS(Faktiskie!$C$5:$C$5000,Faktiskie!$A$5:$A$5000,A60,Faktiskie!$B$5:$B$5000,J60))</f>
        <v>39</v>
      </c>
      <c r="J60" s="40" t="n">
        <f aca="false">IFERROR(IF(_xlfn.MAXIFS(Faktiskie!$B$5:$B$5000,Faktiskie!$A$5:$A$5000,A60,Faktiskie!$B$5:$B$5000,"&lt;="&amp;Panelis!$C$4)=0,"",_xlfn.MAXIFS(Faktiskie!$B$5:$B$5000,Faktiskie!$A$5:$A$5000,A60,Faktiskie!$B$5:$B$5000,"&lt;="&amp;Panelis!$C$4)),"")</f>
        <v>46266</v>
      </c>
      <c r="K60" s="14" t="n">
        <f aca="false">IF(J60="","",IFERROR(IF(_xlfn.MAXIFS(Faktiskie!$B$5:$B$5000,Faktiskie!$A$5:$A$5000,A60,Faktiskie!$B$5:$B$5000,"&lt;"&amp;J60)=0,"",SUMIFS(Faktiskie!$C$5:$C$5000,Faktiskie!$A$5:$A$5000,A60,Faktiskie!$B$5:$B$5000,_xlfn.MAXIFS(Faktiskie!$B$5:$B$5000,Faktiskie!$A$5:$A$5000,A60,Faktiskie!$B$5:$B$5000,"&lt;"&amp;J60))),""))</f>
        <v>37</v>
      </c>
      <c r="L60" s="25" t="n">
        <f aca="false">IF(I60="","",MIN(1.5,IF(G60="augstāks",IF(H60=0,1,I60/H60),IF(H60=0,IF(I60&lt;=0,1,0),IF(I60=0,1.5,H60/I60)))))</f>
        <v>0.975</v>
      </c>
      <c r="M60" s="8" t="str">
        <f aca="false">IF(I60="","Nav datu",IF(L60&gt;=Vārdnīca!V60,"Zaļš",IF(L60&lt;Vārdnīca!W60,"Sarkans","Dzeltens")))</f>
        <v>Dzeltens</v>
      </c>
      <c r="N60" s="7" t="str">
        <f aca="false">IF(OR(I60="",K60=""),"",IF(I60=K60,"bez izmaiņām",IF((I60&gt;K60)=(G60="augstāks"),"labāk","sliktāk")))</f>
        <v>labāk</v>
      </c>
    </row>
    <row r="61" customFormat="false" ht="23.85" hidden="false" customHeight="false" outlineLevel="0" collapsed="false">
      <c r="A61" s="8" t="str">
        <f aca="false">Vārdnīca!A61</f>
        <v>T-DIG-01</v>
      </c>
      <c r="B61" s="7" t="str">
        <f aca="false">Vārdnīca!B61</f>
        <v>T</v>
      </c>
      <c r="C61" s="7" t="str">
        <f aca="false">Vārdnīca!C61</f>
        <v>Mārketings</v>
      </c>
      <c r="D61" s="8" t="str">
        <f aca="false">Vārdnīca!E61</f>
        <v>Mājaslapas konversija</v>
      </c>
      <c r="E61" s="7" t="str">
        <f aca="false">Vārdnīca!R61</f>
        <v>Digitālā mārketinga speciālists</v>
      </c>
      <c r="F61" s="7" t="str">
        <f aca="false">Vārdnīca!H61</f>
        <v>%</v>
      </c>
      <c r="G61" s="7" t="str">
        <f aca="false">Vārdnīca!I61</f>
        <v>augstāks</v>
      </c>
      <c r="H61" s="15" t="n">
        <f aca="false">Vārdnīca!U61</f>
        <v>0.015</v>
      </c>
      <c r="I61" s="15" t="n">
        <f aca="false">IF(J61="","",SUMIFS(Faktiskie!$C$5:$C$5000,Faktiskie!$A$5:$A$5000,A61,Faktiskie!$B$5:$B$5000,J61))</f>
        <v>0.0168</v>
      </c>
      <c r="J61" s="40" t="n">
        <f aca="false">IFERROR(IF(_xlfn.MAXIFS(Faktiskie!$B$5:$B$5000,Faktiskie!$A$5:$A$5000,A61,Faktiskie!$B$5:$B$5000,"&lt;="&amp;Panelis!$C$4)=0,"",_xlfn.MAXIFS(Faktiskie!$B$5:$B$5000,Faktiskie!$A$5:$A$5000,A61,Faktiskie!$B$5:$B$5000,"&lt;="&amp;Panelis!$C$4)),"")</f>
        <v>46266</v>
      </c>
      <c r="K61" s="15" t="n">
        <f aca="false">IF(J61="","",IFERROR(IF(_xlfn.MAXIFS(Faktiskie!$B$5:$B$5000,Faktiskie!$A$5:$A$5000,A61,Faktiskie!$B$5:$B$5000,"&lt;"&amp;J61)=0,"",SUMIFS(Faktiskie!$C$5:$C$5000,Faktiskie!$A$5:$A$5000,A61,Faktiskie!$B$5:$B$5000,_xlfn.MAXIFS(Faktiskie!$B$5:$B$5000,Faktiskie!$A$5:$A$5000,A61,Faktiskie!$B$5:$B$5000,"&lt;"&amp;J61))),""))</f>
        <v>0.0128</v>
      </c>
      <c r="L61" s="25" t="n">
        <f aca="false">IF(I61="","",MIN(1.5,IF(G61="augstāks",IF(H61=0,1,I61/H61),IF(H61=0,IF(I61&lt;=0,1,0),IF(I61=0,1.5,H61/I61)))))</f>
        <v>1.12</v>
      </c>
      <c r="M61" s="8" t="str">
        <f aca="false">IF(I61="","Nav datu",IF(L61&gt;=Vārdnīca!V61,"Zaļš",IF(L61&lt;Vārdnīca!W61,"Sarkans","Dzeltens")))</f>
        <v>Zaļš</v>
      </c>
      <c r="N61" s="7" t="str">
        <f aca="false">IF(OR(I61="",K61=""),"",IF(I61=K61,"bez izmaiņām",IF((I61&gt;K61)=(G61="augstāks"),"labāk","sliktāk")))</f>
        <v>labāk</v>
      </c>
    </row>
    <row r="62" customFormat="false" ht="15" hidden="false" customHeight="false" outlineLevel="0" collapsed="false">
      <c r="A62" s="8" t="str">
        <f aca="false">Vārdnīca!A62</f>
        <v>T-PRD-01</v>
      </c>
      <c r="B62" s="7" t="str">
        <f aca="false">Vārdnīca!B62</f>
        <v>T</v>
      </c>
      <c r="C62" s="7" t="str">
        <f aca="false">Vārdnīca!C62</f>
        <v>Operācijas</v>
      </c>
      <c r="D62" s="8" t="str">
        <f aca="false">Vārdnīca!E62</f>
        <v>Neplānotā dīkstāve maiņā</v>
      </c>
      <c r="E62" s="7" t="str">
        <f aca="false">Vārdnīca!R62</f>
        <v>Maiņas vadītājs</v>
      </c>
      <c r="F62" s="7" t="str">
        <f aca="false">Vārdnīca!H62</f>
        <v>min</v>
      </c>
      <c r="G62" s="7" t="str">
        <f aca="false">Vārdnīca!I62</f>
        <v>zemāks</v>
      </c>
      <c r="H62" s="14" t="n">
        <f aca="false">Vārdnīca!U62</f>
        <v>30</v>
      </c>
      <c r="I62" s="14" t="n">
        <f aca="false">IF(J62="","",SUMIFS(Faktiskie!$C$5:$C$5000,Faktiskie!$A$5:$A$5000,A62,Faktiskie!$B$5:$B$5000,J62))</f>
        <v>31</v>
      </c>
      <c r="J62" s="40" t="n">
        <f aca="false">IFERROR(IF(_xlfn.MAXIFS(Faktiskie!$B$5:$B$5000,Faktiskie!$A$5:$A$5000,A62,Faktiskie!$B$5:$B$5000,"&lt;="&amp;Panelis!$C$4)=0,"",_xlfn.MAXIFS(Faktiskie!$B$5:$B$5000,Faktiskie!$A$5:$A$5000,A62,Faktiskie!$B$5:$B$5000,"&lt;="&amp;Panelis!$C$4)),"")</f>
        <v>46266</v>
      </c>
      <c r="K62" s="14" t="n">
        <f aca="false">IF(J62="","",IFERROR(IF(_xlfn.MAXIFS(Faktiskie!$B$5:$B$5000,Faktiskie!$A$5:$A$5000,A62,Faktiskie!$B$5:$B$5000,"&lt;"&amp;J62)=0,"",SUMIFS(Faktiskie!$C$5:$C$5000,Faktiskie!$A$5:$A$5000,A62,Faktiskie!$B$5:$B$5000,_xlfn.MAXIFS(Faktiskie!$B$5:$B$5000,Faktiskie!$A$5:$A$5000,A62,Faktiskie!$B$5:$B$5000,"&lt;"&amp;J62))),""))</f>
        <v>34</v>
      </c>
      <c r="L62" s="25" t="n">
        <f aca="false">IF(I62="","",MIN(1.5,IF(G62="augstāks",IF(H62=0,1,I62/H62),IF(H62=0,IF(I62&lt;=0,1,0),IF(I62=0,1.5,H62/I62)))))</f>
        <v>0.967741935483871</v>
      </c>
      <c r="M62" s="8" t="str">
        <f aca="false">IF(I62="","Nav datu",IF(L62&gt;=Vārdnīca!V62,"Zaļš",IF(L62&lt;Vārdnīca!W62,"Sarkans","Dzeltens")))</f>
        <v>Dzeltens</v>
      </c>
      <c r="N62" s="7" t="str">
        <f aca="false">IF(OR(I62="",K62=""),"",IF(I62=K62,"bez izmaiņām",IF((I62&gt;K62)=(G62="augstāks"),"labāk","sliktāk")))</f>
        <v>labāk</v>
      </c>
    </row>
    <row r="63" customFormat="false" ht="23.85" hidden="false" customHeight="false" outlineLevel="0" collapsed="false">
      <c r="A63" s="8" t="str">
        <f aca="false">Vārdnīca!A63</f>
        <v>T-CS-01</v>
      </c>
      <c r="B63" s="7" t="str">
        <f aca="false">Vārdnīca!B63</f>
        <v>T</v>
      </c>
      <c r="C63" s="7" t="str">
        <f aca="false">Vārdnīca!C63</f>
        <v>Klientu apkalpošana</v>
      </c>
      <c r="D63" s="8" t="str">
        <f aca="false">Vārdnīca!E63</f>
        <v>Atbildes SLA laikā</v>
      </c>
      <c r="E63" s="7" t="str">
        <f aca="false">Vārdnīca!R63</f>
        <v>Klientu apkalpošanas komandas vadītājs</v>
      </c>
      <c r="F63" s="7" t="str">
        <f aca="false">Vārdnīca!H63</f>
        <v>%</v>
      </c>
      <c r="G63" s="7" t="str">
        <f aca="false">Vārdnīca!I63</f>
        <v>augstāks</v>
      </c>
      <c r="H63" s="15" t="n">
        <f aca="false">Vārdnīca!U63</f>
        <v>0.95</v>
      </c>
      <c r="I63" s="15" t="n">
        <f aca="false">IF(J63="","",SUMIFS(Faktiskie!$C$5:$C$5000,Faktiskie!$A$5:$A$5000,A63,Faktiskie!$B$5:$B$5000,J63))</f>
        <v>0.9403</v>
      </c>
      <c r="J63" s="40" t="n">
        <f aca="false">IFERROR(IF(_xlfn.MAXIFS(Faktiskie!$B$5:$B$5000,Faktiskie!$A$5:$A$5000,A63,Faktiskie!$B$5:$B$5000,"&lt;="&amp;Panelis!$C$4)=0,"",_xlfn.MAXIFS(Faktiskie!$B$5:$B$5000,Faktiskie!$A$5:$A$5000,A63,Faktiskie!$B$5:$B$5000,"&lt;="&amp;Panelis!$C$4)),"")</f>
        <v>46266</v>
      </c>
      <c r="K63" s="15" t="n">
        <f aca="false">IF(J63="","",IFERROR(IF(_xlfn.MAXIFS(Faktiskie!$B$5:$B$5000,Faktiskie!$A$5:$A$5000,A63,Faktiskie!$B$5:$B$5000,"&lt;"&amp;J63)=0,"",SUMIFS(Faktiskie!$C$5:$C$5000,Faktiskie!$A$5:$A$5000,A63,Faktiskie!$B$5:$B$5000,_xlfn.MAXIFS(Faktiskie!$B$5:$B$5000,Faktiskie!$A$5:$A$5000,A63,Faktiskie!$B$5:$B$5000,"&lt;"&amp;J63))),""))</f>
        <v>0.9037</v>
      </c>
      <c r="L63" s="25" t="n">
        <f aca="false">IF(I63="","",MIN(1.5,IF(G63="augstāks",IF(H63=0,1,I63/H63),IF(H63=0,IF(I63&lt;=0,1,0),IF(I63=0,1.5,H63/I63)))))</f>
        <v>0.989789473684211</v>
      </c>
      <c r="M63" s="8" t="str">
        <f aca="false">IF(I63="","Nav datu",IF(L63&gt;=Vārdnīca!V63,"Zaļš",IF(L63&lt;Vārdnīca!W63,"Sarkans","Dzeltens")))</f>
        <v>Dzeltens</v>
      </c>
      <c r="N63" s="7" t="str">
        <f aca="false">IF(OR(I63="",K63=""),"",IF(I63=K63,"bez izmaiņām",IF((I63&gt;K63)=(G63="augstāks"),"labāk","sliktāk")))</f>
        <v>labāk</v>
      </c>
    </row>
    <row r="64" customFormat="false" ht="15" hidden="false" customHeight="false" outlineLevel="0" collapsed="false">
      <c r="A64" s="8" t="str">
        <f aca="false">Vārdnīca!A64</f>
        <v>T-WH-01</v>
      </c>
      <c r="B64" s="7" t="str">
        <f aca="false">Vārdnīca!B64</f>
        <v>T</v>
      </c>
      <c r="C64" s="7" t="str">
        <f aca="false">Vārdnīca!C64</f>
        <v>Operācijas</v>
      </c>
      <c r="D64" s="8" t="str">
        <f aca="false">Vārdnīca!E64</f>
        <v>Komplektētās rindas stundā</v>
      </c>
      <c r="E64" s="7" t="str">
        <f aca="false">Vārdnīca!R64</f>
        <v>Noliktavas maiņas vadītājs</v>
      </c>
      <c r="F64" s="7" t="str">
        <f aca="false">Vārdnīca!H64</f>
        <v>rindas/h</v>
      </c>
      <c r="G64" s="7" t="str">
        <f aca="false">Vārdnīca!I64</f>
        <v>augstāks</v>
      </c>
      <c r="H64" s="14" t="n">
        <f aca="false">Vārdnīca!U64</f>
        <v>65</v>
      </c>
      <c r="I64" s="14" t="n">
        <f aca="false">IF(J64="","",SUMIFS(Faktiskie!$C$5:$C$5000,Faktiskie!$A$5:$A$5000,A64,Faktiskie!$B$5:$B$5000,J64))</f>
        <v>62</v>
      </c>
      <c r="J64" s="40" t="n">
        <f aca="false">IFERROR(IF(_xlfn.MAXIFS(Faktiskie!$B$5:$B$5000,Faktiskie!$A$5:$A$5000,A64,Faktiskie!$B$5:$B$5000,"&lt;="&amp;Panelis!$C$4)=0,"",_xlfn.MAXIFS(Faktiskie!$B$5:$B$5000,Faktiskie!$A$5:$A$5000,A64,Faktiskie!$B$5:$B$5000,"&lt;="&amp;Panelis!$C$4)),"")</f>
        <v>46266</v>
      </c>
      <c r="K64" s="14" t="n">
        <f aca="false">IF(J64="","",IFERROR(IF(_xlfn.MAXIFS(Faktiskie!$B$5:$B$5000,Faktiskie!$A$5:$A$5000,A64,Faktiskie!$B$5:$B$5000,"&lt;"&amp;J64)=0,"",SUMIFS(Faktiskie!$C$5:$C$5000,Faktiskie!$A$5:$A$5000,A64,Faktiskie!$B$5:$B$5000,_xlfn.MAXIFS(Faktiskie!$B$5:$B$5000,Faktiskie!$A$5:$A$5000,A64,Faktiskie!$B$5:$B$5000,"&lt;"&amp;J64))),""))</f>
        <v>67</v>
      </c>
      <c r="L64" s="25" t="n">
        <f aca="false">IF(I64="","",MIN(1.5,IF(G64="augstāks",IF(H64=0,1,I64/H64),IF(H64=0,IF(I64&lt;=0,1,0),IF(I64=0,1.5,H64/I64)))))</f>
        <v>0.953846153846154</v>
      </c>
      <c r="M64" s="8" t="str">
        <f aca="false">IF(I64="","Nav datu",IF(L64&gt;=Vārdnīca!V64,"Zaļš",IF(L64&lt;Vārdnīca!W64,"Sarkans","Dzeltens")))</f>
        <v>Dzeltens</v>
      </c>
      <c r="N64" s="7" t="str">
        <f aca="false">IF(OR(I64="",K64=""),"",IF(I64=K64,"bez izmaiņām",IF((I64&gt;K64)=(G64="augstāks"),"labāk","sliktāk")))</f>
        <v>sliktāk</v>
      </c>
    </row>
    <row r="65" customFormat="false" ht="15" hidden="false" customHeight="false" outlineLevel="0" collapsed="false">
      <c r="A65" s="8" t="str">
        <f aca="false">Vārdnīca!A65</f>
        <v>P-FS-01</v>
      </c>
      <c r="B65" s="7" t="str">
        <f aca="false">Vārdnīca!B65</f>
        <v>P</v>
      </c>
      <c r="C65" s="7" t="str">
        <f aca="false">Vārdnīca!C65</f>
        <v>Pārdošana</v>
      </c>
      <c r="D65" s="8" t="str">
        <f aca="false">Vārdnīca!E65</f>
        <v>Piedāvājumu konversija</v>
      </c>
      <c r="E65" s="7" t="str">
        <f aca="false">Vārdnīca!R65</f>
        <v>Pārdevējs</v>
      </c>
      <c r="F65" s="7" t="str">
        <f aca="false">Vārdnīca!H65</f>
        <v>%</v>
      </c>
      <c r="G65" s="7" t="str">
        <f aca="false">Vārdnīca!I65</f>
        <v>augstāks</v>
      </c>
      <c r="H65" s="15" t="n">
        <f aca="false">Vārdnīca!U65</f>
        <v>0.3</v>
      </c>
      <c r="I65" s="15" t="n">
        <f aca="false">IF(J65="","",SUMIFS(Faktiskie!$C$5:$C$5000,Faktiskie!$A$5:$A$5000,A65,Faktiskie!$B$5:$B$5000,J65))</f>
        <v>0.3035</v>
      </c>
      <c r="J65" s="40" t="n">
        <f aca="false">IFERROR(IF(_xlfn.MAXIFS(Faktiskie!$B$5:$B$5000,Faktiskie!$A$5:$A$5000,A65,Faktiskie!$B$5:$B$5000,"&lt;="&amp;Panelis!$C$4)=0,"",_xlfn.MAXIFS(Faktiskie!$B$5:$B$5000,Faktiskie!$A$5:$A$5000,A65,Faktiskie!$B$5:$B$5000,"&lt;="&amp;Panelis!$C$4)),"")</f>
        <v>46266</v>
      </c>
      <c r="K65" s="15" t="n">
        <f aca="false">IF(J65="","",IFERROR(IF(_xlfn.MAXIFS(Faktiskie!$B$5:$B$5000,Faktiskie!$A$5:$A$5000,A65,Faktiskie!$B$5:$B$5000,"&lt;"&amp;J65)=0,"",SUMIFS(Faktiskie!$C$5:$C$5000,Faktiskie!$A$5:$A$5000,A65,Faktiskie!$B$5:$B$5000,_xlfn.MAXIFS(Faktiskie!$B$5:$B$5000,Faktiskie!$A$5:$A$5000,A65,Faktiskie!$B$5:$B$5000,"&lt;"&amp;J65))),""))</f>
        <v>0.315</v>
      </c>
      <c r="L65" s="25" t="n">
        <f aca="false">IF(I65="","",MIN(1.5,IF(G65="augstāks",IF(H65=0,1,I65/H65),IF(H65=0,IF(I65&lt;=0,1,0),IF(I65=0,1.5,H65/I65)))))</f>
        <v>1.01166666666667</v>
      </c>
      <c r="M65" s="8" t="str">
        <f aca="false">IF(I65="","Nav datu",IF(L65&gt;=Vārdnīca!V65,"Zaļš",IF(L65&lt;Vārdnīca!W65,"Sarkans","Dzeltens")))</f>
        <v>Zaļš</v>
      </c>
      <c r="N65" s="7" t="str">
        <f aca="false">IF(OR(I65="",K65=""),"",IF(I65=K65,"bez izmaiņām",IF((I65&gt;K65)=(G65="augstāks"),"labāk","sliktāk")))</f>
        <v>sliktāk</v>
      </c>
    </row>
    <row r="66" customFormat="false" ht="23.85" hidden="false" customHeight="false" outlineLevel="0" collapsed="false">
      <c r="A66" s="8" t="str">
        <f aca="false">Vārdnīca!A66</f>
        <v>P-IS-01</v>
      </c>
      <c r="B66" s="7" t="str">
        <f aca="false">Vārdnīca!B66</f>
        <v>P</v>
      </c>
      <c r="C66" s="7" t="str">
        <f aca="false">Vārdnīca!C66</f>
        <v>Pārdošana</v>
      </c>
      <c r="D66" s="8" t="str">
        <f aca="false">Vārdnīca!E66</f>
        <v>Personīgais atbildes laiks</v>
      </c>
      <c r="E66" s="7" t="str">
        <f aca="false">Vārdnīca!R66</f>
        <v>Iekšējās pārdošanas speciālists</v>
      </c>
      <c r="F66" s="7" t="str">
        <f aca="false">Vārdnīca!H66</f>
        <v>h</v>
      </c>
      <c r="G66" s="7" t="str">
        <f aca="false">Vārdnīca!I66</f>
        <v>zemāks</v>
      </c>
      <c r="H66" s="13" t="n">
        <f aca="false">Vārdnīca!U66</f>
        <v>2</v>
      </c>
      <c r="I66" s="13" t="n">
        <f aca="false">IF(J66="","",SUMIFS(Faktiskie!$C$5:$C$5000,Faktiskie!$A$5:$A$5000,A66,Faktiskie!$B$5:$B$5000,J66))</f>
        <v>0.86</v>
      </c>
      <c r="J66" s="40" t="n">
        <f aca="false">IFERROR(IF(_xlfn.MAXIFS(Faktiskie!$B$5:$B$5000,Faktiskie!$A$5:$A$5000,A66,Faktiskie!$B$5:$B$5000,"&lt;="&amp;Panelis!$C$4)=0,"",_xlfn.MAXIFS(Faktiskie!$B$5:$B$5000,Faktiskie!$A$5:$A$5000,A66,Faktiskie!$B$5:$B$5000,"&lt;="&amp;Panelis!$C$4)),"")</f>
        <v>46266</v>
      </c>
      <c r="K66" s="13" t="n">
        <f aca="false">IF(J66="","",IFERROR(IF(_xlfn.MAXIFS(Faktiskie!$B$5:$B$5000,Faktiskie!$A$5:$A$5000,A66,Faktiskie!$B$5:$B$5000,"&lt;"&amp;J66)=0,"",SUMIFS(Faktiskie!$C$5:$C$5000,Faktiskie!$A$5:$A$5000,A66,Faktiskie!$B$5:$B$5000,_xlfn.MAXIFS(Faktiskie!$B$5:$B$5000,Faktiskie!$A$5:$A$5000,A66,Faktiskie!$B$5:$B$5000,"&lt;"&amp;J66))),""))</f>
        <v>2.7</v>
      </c>
      <c r="L66" s="25" t="n">
        <f aca="false">IF(I66="","",MIN(1.5,IF(G66="augstāks",IF(H66=0,1,I66/H66),IF(H66=0,IF(I66&lt;=0,1,0),IF(I66=0,1.5,H66/I66)))))</f>
        <v>1.5</v>
      </c>
      <c r="M66" s="8" t="str">
        <f aca="false">IF(I66="","Nav datu",IF(L66&gt;=Vārdnīca!V66,"Zaļš",IF(L66&lt;Vārdnīca!W66,"Sarkans","Dzeltens")))</f>
        <v>Zaļš</v>
      </c>
      <c r="N66" s="7" t="str">
        <f aca="false">IF(OR(I66="",K66=""),"",IF(I66=K66,"bez izmaiņām",IF((I66&gt;K66)=(G66="augstāks"),"labāk","sliktāk")))</f>
        <v>labāk</v>
      </c>
    </row>
    <row r="67" customFormat="false" ht="23.85" hidden="false" customHeight="false" outlineLevel="0" collapsed="false">
      <c r="A67" s="8" t="str">
        <f aca="false">Vārdnīca!A67</f>
        <v>P-PRD-01</v>
      </c>
      <c r="B67" s="7" t="str">
        <f aca="false">Vārdnīca!B67</f>
        <v>P</v>
      </c>
      <c r="C67" s="7" t="str">
        <f aca="false">Vārdnīca!C67</f>
        <v>Operācijas</v>
      </c>
      <c r="D67" s="8" t="str">
        <f aca="false">Vārdnīca!E67</f>
        <v>Pirmās reizes iznākums savā darba vietā</v>
      </c>
      <c r="E67" s="7" t="str">
        <f aca="false">Vārdnīca!R67</f>
        <v>Iekārtas operators</v>
      </c>
      <c r="F67" s="7" t="str">
        <f aca="false">Vārdnīca!H67</f>
        <v>%</v>
      </c>
      <c r="G67" s="7" t="str">
        <f aca="false">Vārdnīca!I67</f>
        <v>augstāks</v>
      </c>
      <c r="H67" s="15" t="n">
        <f aca="false">Vārdnīca!U67</f>
        <v>0.98</v>
      </c>
      <c r="I67" s="15" t="n">
        <f aca="false">IF(J67="","",SUMIFS(Faktiskie!$C$5:$C$5000,Faktiskie!$A$5:$A$5000,A67,Faktiskie!$B$5:$B$5000,J67))</f>
        <v>0.9912</v>
      </c>
      <c r="J67" s="40" t="n">
        <f aca="false">IFERROR(IF(_xlfn.MAXIFS(Faktiskie!$B$5:$B$5000,Faktiskie!$A$5:$A$5000,A67,Faktiskie!$B$5:$B$5000,"&lt;="&amp;Panelis!$C$4)=0,"",_xlfn.MAXIFS(Faktiskie!$B$5:$B$5000,Faktiskie!$A$5:$A$5000,A67,Faktiskie!$B$5:$B$5000,"&lt;="&amp;Panelis!$C$4)),"")</f>
        <v>46266</v>
      </c>
      <c r="K67" s="15" t="n">
        <f aca="false">IF(J67="","",IFERROR(IF(_xlfn.MAXIFS(Faktiskie!$B$5:$B$5000,Faktiskie!$A$5:$A$5000,A67,Faktiskie!$B$5:$B$5000,"&lt;"&amp;J67)=0,"",SUMIFS(Faktiskie!$C$5:$C$5000,Faktiskie!$A$5:$A$5000,A67,Faktiskie!$B$5:$B$5000,_xlfn.MAXIFS(Faktiskie!$B$5:$B$5000,Faktiskie!$A$5:$A$5000,A67,Faktiskie!$B$5:$B$5000,"&lt;"&amp;J67))),""))</f>
        <v>0.9898</v>
      </c>
      <c r="L67" s="25" t="n">
        <f aca="false">IF(I67="","",MIN(1.5,IF(G67="augstāks",IF(H67=0,1,I67/H67),IF(H67=0,IF(I67&lt;=0,1,0),IF(I67=0,1.5,H67/I67)))))</f>
        <v>1.01142857142857</v>
      </c>
      <c r="M67" s="8" t="str">
        <f aca="false">IF(I67="","Nav datu",IF(L67&gt;=Vārdnīca!V67,"Zaļš",IF(L67&lt;Vārdnīca!W67,"Sarkans","Dzeltens")))</f>
        <v>Zaļš</v>
      </c>
      <c r="N67" s="7" t="str">
        <f aca="false">IF(OR(I67="",K67=""),"",IF(I67=K67,"bez izmaiņām",IF((I67&gt;K67)=(G67="augstāks"),"labāk","sliktāk")))</f>
        <v>labāk</v>
      </c>
    </row>
    <row r="68" customFormat="false" ht="23.85" hidden="false" customHeight="false" outlineLevel="0" collapsed="false">
      <c r="A68" s="8" t="str">
        <f aca="false">Vārdnīca!A68</f>
        <v>P-CS-01</v>
      </c>
      <c r="B68" s="7" t="str">
        <f aca="false">Vārdnīca!B68</f>
        <v>P</v>
      </c>
      <c r="C68" s="7" t="str">
        <f aca="false">Vārdnīca!C68</f>
        <v>Klientu apkalpošana</v>
      </c>
      <c r="D68" s="8" t="str">
        <f aca="false">Vārdnīca!E68</f>
        <v>Atkārtoti atvērtie pieprasījumi (pretrādītājs)</v>
      </c>
      <c r="E68" s="7" t="str">
        <f aca="false">Vārdnīca!R68</f>
        <v>Klientu apkalpošanas speciālists</v>
      </c>
      <c r="F68" s="7" t="str">
        <f aca="false">Vārdnīca!H68</f>
        <v>%</v>
      </c>
      <c r="G68" s="7" t="str">
        <f aca="false">Vārdnīca!I68</f>
        <v>zemāks</v>
      </c>
      <c r="H68" s="15" t="n">
        <f aca="false">Vārdnīca!U68</f>
        <v>0.04</v>
      </c>
      <c r="I68" s="15" t="n">
        <f aca="false">IF(J68="","",SUMIFS(Faktiskie!$C$5:$C$5000,Faktiskie!$A$5:$A$5000,A68,Faktiskie!$B$5:$B$5000,J68))</f>
        <v>0.037</v>
      </c>
      <c r="J68" s="40" t="n">
        <f aca="false">IFERROR(IF(_xlfn.MAXIFS(Faktiskie!$B$5:$B$5000,Faktiskie!$A$5:$A$5000,A68,Faktiskie!$B$5:$B$5000,"&lt;="&amp;Panelis!$C$4)=0,"",_xlfn.MAXIFS(Faktiskie!$B$5:$B$5000,Faktiskie!$A$5:$A$5000,A68,Faktiskie!$B$5:$B$5000,"&lt;="&amp;Panelis!$C$4)),"")</f>
        <v>46266</v>
      </c>
      <c r="K68" s="15" t="n">
        <f aca="false">IF(J68="","",IFERROR(IF(_xlfn.MAXIFS(Faktiskie!$B$5:$B$5000,Faktiskie!$A$5:$A$5000,A68,Faktiskie!$B$5:$B$5000,"&lt;"&amp;J68)=0,"",SUMIFS(Faktiskie!$C$5:$C$5000,Faktiskie!$A$5:$A$5000,A68,Faktiskie!$B$5:$B$5000,_xlfn.MAXIFS(Faktiskie!$B$5:$B$5000,Faktiskie!$A$5:$A$5000,A68,Faktiskie!$B$5:$B$5000,"&lt;"&amp;J68))),""))</f>
        <v>0.0392</v>
      </c>
      <c r="L68" s="25" t="n">
        <f aca="false">IF(I68="","",MIN(1.5,IF(G68="augstāks",IF(H68=0,1,I68/H68),IF(H68=0,IF(I68&lt;=0,1,0),IF(I68=0,1.5,H68/I68)))))</f>
        <v>1.08108108108108</v>
      </c>
      <c r="M68" s="8" t="str">
        <f aca="false">IF(I68="","Nav datu",IF(L68&gt;=Vārdnīca!V68,"Zaļš",IF(L68&lt;Vārdnīca!W68,"Sarkans","Dzeltens")))</f>
        <v>Zaļš</v>
      </c>
      <c r="N68" s="7" t="str">
        <f aca="false">IF(OR(I68="",K68=""),"",IF(I68=K68,"bez izmaiņām",IF((I68&gt;K68)=(G68="augstāks"),"labāk","sliktāk")))</f>
        <v>labāk</v>
      </c>
    </row>
    <row r="69" customFormat="false" ht="15" hidden="false" customHeight="false" outlineLevel="0" collapsed="false">
      <c r="A69" s="8" t="str">
        <f aca="false">Vārdnīca!A69</f>
        <v>P-CC-01</v>
      </c>
      <c r="B69" s="7" t="str">
        <f aca="false">Vārdnīca!B69</f>
        <v>P</v>
      </c>
      <c r="C69" s="7" t="str">
        <f aca="false">Vārdnīca!C69</f>
        <v>Finanses</v>
      </c>
      <c r="D69" s="8" t="str">
        <f aca="false">Vārdnīca!E69</f>
        <v>Atgādinājumi nosūtīti laikā</v>
      </c>
      <c r="E69" s="7" t="str">
        <f aca="false">Vārdnīca!R69</f>
        <v>Kredītkontrolieris</v>
      </c>
      <c r="F69" s="7" t="str">
        <f aca="false">Vārdnīca!H69</f>
        <v>%</v>
      </c>
      <c r="G69" s="7" t="str">
        <f aca="false">Vārdnīca!I69</f>
        <v>augstāks</v>
      </c>
      <c r="H69" s="15" t="n">
        <f aca="false">Vārdnīca!U69</f>
        <v>0.98</v>
      </c>
      <c r="I69" s="15" t="n">
        <f aca="false">IF(J69="","",SUMIFS(Faktiskie!$C$5:$C$5000,Faktiskie!$A$5:$A$5000,A69,Faktiskie!$B$5:$B$5000,J69))</f>
        <v>1.0008</v>
      </c>
      <c r="J69" s="40" t="n">
        <f aca="false">IFERROR(IF(_xlfn.MAXIFS(Faktiskie!$B$5:$B$5000,Faktiskie!$A$5:$A$5000,A69,Faktiskie!$B$5:$B$5000,"&lt;="&amp;Panelis!$C$4)=0,"",_xlfn.MAXIFS(Faktiskie!$B$5:$B$5000,Faktiskie!$A$5:$A$5000,A69,Faktiskie!$B$5:$B$5000,"&lt;="&amp;Panelis!$C$4)),"")</f>
        <v>46266</v>
      </c>
      <c r="K69" s="15" t="n">
        <f aca="false">IF(J69="","",IFERROR(IF(_xlfn.MAXIFS(Faktiskie!$B$5:$B$5000,Faktiskie!$A$5:$A$5000,A69,Faktiskie!$B$5:$B$5000,"&lt;"&amp;J69)=0,"",SUMIFS(Faktiskie!$C$5:$C$5000,Faktiskie!$A$5:$A$5000,A69,Faktiskie!$B$5:$B$5000,_xlfn.MAXIFS(Faktiskie!$B$5:$B$5000,Faktiskie!$A$5:$A$5000,A69,Faktiskie!$B$5:$B$5000,"&lt;"&amp;J69))),""))</f>
        <v>1.0191</v>
      </c>
      <c r="L69" s="25" t="n">
        <f aca="false">IF(I69="","",MIN(1.5,IF(G69="augstāks",IF(H69=0,1,I69/H69),IF(H69=0,IF(I69&lt;=0,1,0),IF(I69=0,1.5,H69/I69)))))</f>
        <v>1.02122448979592</v>
      </c>
      <c r="M69" s="8" t="str">
        <f aca="false">IF(I69="","Nav datu",IF(L69&gt;=Vārdnīca!V69,"Zaļš",IF(L69&lt;Vārdnīca!W69,"Sarkans","Dzeltens")))</f>
        <v>Zaļš</v>
      </c>
      <c r="N69" s="7" t="str">
        <f aca="false">IF(OR(I69="",K69=""),"",IF(I69=K69,"bez izmaiņām",IF((I69&gt;K69)=(G69="augstāks"),"labāk","sliktāk")))</f>
        <v>sliktāk</v>
      </c>
    </row>
  </sheetData>
  <autoFilter ref="A4:N69"/>
  <conditionalFormatting sqref="M5:M69">
    <cfRule type="expression" priority="2" aboveAverage="0" equalAverage="0" bottom="0" percent="0" rank="0" text="" dxfId="0">
      <formula>M5="Zaļš"</formula>
    </cfRule>
    <cfRule type="expression" priority="3" aboveAverage="0" equalAverage="0" bottom="0" percent="0" rank="0" text="" dxfId="1">
      <formula>M5="Dzeltens"</formula>
    </cfRule>
    <cfRule type="expression" priority="4" aboveAverage="0" equalAverage="0" bottom="0" percent="0" rank="0" text="" dxfId="2">
      <formula>M5="Sarkans"</formula>
    </cfRule>
    <cfRule type="expression" priority="5" aboveAverage="0" equalAverage="0" bottom="0" percent="0" rank="0" text="" dxfId="3">
      <formula>M5="Nav datu"</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40"/>
    <col collapsed="false" customWidth="true" hidden="false" outlineLevel="0" max="3" min="3" style="0" width="10"/>
    <col collapsed="false" customWidth="true" hidden="false" outlineLevel="0" max="5" min="4" style="0" width="13"/>
    <col collapsed="false" customWidth="true" hidden="false" outlineLevel="0" max="6" min="6" style="0" width="10"/>
    <col collapsed="false" customWidth="true" hidden="false" outlineLevel="0" max="7" min="7" style="0" width="12"/>
  </cols>
  <sheetData>
    <row r="1" customFormat="false" ht="19.7" hidden="false" customHeight="false" outlineLevel="0" collapsed="false">
      <c r="A1" s="4" t="s">
        <v>534</v>
      </c>
    </row>
    <row r="2" customFormat="false" ht="15" hidden="false" customHeight="false" outlineLevel="0" collapsed="false">
      <c r="A2" s="5" t="s">
        <v>535</v>
      </c>
    </row>
    <row r="4" customFormat="false" ht="15" hidden="false" customHeight="false" outlineLevel="0" collapsed="false">
      <c r="A4" s="41" t="s">
        <v>536</v>
      </c>
    </row>
    <row r="5" customFormat="false" ht="31.5" hidden="false" customHeight="true" outlineLevel="0" collapsed="false">
      <c r="A5" s="6" t="s">
        <v>31</v>
      </c>
      <c r="B5" s="6" t="s">
        <v>59</v>
      </c>
      <c r="C5" s="6" t="s">
        <v>537</v>
      </c>
      <c r="D5" s="6" t="s">
        <v>58</v>
      </c>
      <c r="E5" s="6" t="s">
        <v>530</v>
      </c>
      <c r="F5" s="6" t="s">
        <v>133</v>
      </c>
      <c r="G5" s="6" t="s">
        <v>538</v>
      </c>
    </row>
    <row r="6" customFormat="false" ht="15" hidden="false" customHeight="false" outlineLevel="0" collapsed="false">
      <c r="A6" s="10" t="s">
        <v>149</v>
      </c>
      <c r="B6" s="7" t="str">
        <f aca="false">IFERROR(INDEX(Rezultāti!$D$5:$D$69,MATCH(A6,Rezultāti!$A$5:$A$69,0)),"")</f>
        <v>Jauno klientu apgrozījums</v>
      </c>
      <c r="C6" s="32" t="n">
        <v>0.3</v>
      </c>
      <c r="D6" s="11" t="n">
        <f aca="false">IFERROR(INDEX(Rezultāti!$H$5:$H$69,MATCH(A6,Rezultāti!$A$5:$A$69,0)),"")</f>
        <v>60000</v>
      </c>
      <c r="E6" s="11" t="n">
        <f aca="false">IFERROR(INDEX(Rezultāti!$I$5:$I$69,MATCH(A6,Rezultāti!$A$5:$A$69,0)),"")</f>
        <v>65690</v>
      </c>
      <c r="F6" s="25" t="n">
        <f aca="false">IFERROR(INDEX(Rezultāti!$L$5:$L$69,MATCH(A6,Rezultāti!$A$5:$A$69,0)),"")</f>
        <v>1.09483333333333</v>
      </c>
      <c r="G6" s="25" t="n">
        <f aca="false">IF(F6="","",C6*F6)</f>
        <v>0.32845</v>
      </c>
    </row>
    <row r="7" customFormat="false" ht="15" hidden="false" customHeight="false" outlineLevel="0" collapsed="false">
      <c r="A7" s="10" t="s">
        <v>150</v>
      </c>
      <c r="B7" s="7" t="str">
        <f aca="false">IFERROR(INDEX(Rezultāti!$D$5:$D$69,MATCH(A7,Rezultāti!$A$5:$A$69,0)),"")</f>
        <v>Kvalitatīvi klientu apmeklējumi</v>
      </c>
      <c r="C7" s="32" t="n">
        <v>0.25</v>
      </c>
      <c r="D7" s="14" t="n">
        <f aca="false">IFERROR(INDEX(Rezultāti!$H$5:$H$69,MATCH(A7,Rezultāti!$A$5:$A$69,0)),"")</f>
        <v>40</v>
      </c>
      <c r="E7" s="14" t="n">
        <f aca="false">IFERROR(INDEX(Rezultāti!$I$5:$I$69,MATCH(A7,Rezultāti!$A$5:$A$69,0)),"")</f>
        <v>39</v>
      </c>
      <c r="F7" s="25" t="n">
        <f aca="false">IFERROR(INDEX(Rezultāti!$L$5:$L$69,MATCH(A7,Rezultāti!$A$5:$A$69,0)),"")</f>
        <v>0.975</v>
      </c>
      <c r="G7" s="25" t="n">
        <f aca="false">IF(F7="","",C7*F7)</f>
        <v>0.24375</v>
      </c>
    </row>
    <row r="8" customFormat="false" ht="15" hidden="false" customHeight="false" outlineLevel="0" collapsed="false">
      <c r="A8" s="10" t="s">
        <v>151</v>
      </c>
      <c r="B8" s="7" t="str">
        <f aca="false">IFERROR(INDEX(Rezultāti!$D$5:$D$69,MATCH(A8,Rezultāti!$A$5:$A$69,0)),"")</f>
        <v>Piedāvājumu konversija</v>
      </c>
      <c r="C8" s="32" t="n">
        <v>0.3</v>
      </c>
      <c r="D8" s="15" t="n">
        <f aca="false">IFERROR(INDEX(Rezultāti!$H$5:$H$69,MATCH(A8,Rezultāti!$A$5:$A$69,0)),"")</f>
        <v>0.3</v>
      </c>
      <c r="E8" s="15" t="n">
        <f aca="false">IFERROR(INDEX(Rezultāti!$I$5:$I$69,MATCH(A8,Rezultāti!$A$5:$A$69,0)),"")</f>
        <v>0.3035</v>
      </c>
      <c r="F8" s="25" t="n">
        <f aca="false">IFERROR(INDEX(Rezultāti!$L$5:$L$69,MATCH(A8,Rezultāti!$A$5:$A$69,0)),"")</f>
        <v>1.01166666666667</v>
      </c>
      <c r="G8" s="25" t="n">
        <f aca="false">IF(F8="","",C8*F8)</f>
        <v>0.3035</v>
      </c>
    </row>
    <row r="9" customFormat="false" ht="15" hidden="false" customHeight="false" outlineLevel="0" collapsed="false">
      <c r="A9" s="10" t="s">
        <v>146</v>
      </c>
      <c r="B9" s="7" t="str">
        <f aca="false">IFERROR(INDEX(Rezultāti!$D$5:$D$69,MATCH(A9,Rezultāti!$A$5:$A$69,0)),"")</f>
        <v>CRM datu pilnīgums</v>
      </c>
      <c r="C9" s="32" t="n">
        <v>0.15</v>
      </c>
      <c r="D9" s="15" t="n">
        <f aca="false">IFERROR(INDEX(Rezultāti!$H$5:$H$69,MATCH(A9,Rezultāti!$A$5:$A$69,0)),"")</f>
        <v>0.95</v>
      </c>
      <c r="E9" s="15" t="n">
        <f aca="false">IFERROR(INDEX(Rezultāti!$I$5:$I$69,MATCH(A9,Rezultāti!$A$5:$A$69,0)),"")</f>
        <v>0.9114</v>
      </c>
      <c r="F9" s="25" t="n">
        <f aca="false">IFERROR(INDEX(Rezultāti!$L$5:$L$69,MATCH(A9,Rezultāti!$A$5:$A$69,0)),"")</f>
        <v>0.959368421052632</v>
      </c>
      <c r="G9" s="25" t="n">
        <f aca="false">IF(F9="","",C9*F9)</f>
        <v>0.143905263157895</v>
      </c>
    </row>
    <row r="10" customFormat="false" ht="15" hidden="false" customHeight="false" outlineLevel="0" collapsed="false">
      <c r="B10" s="8" t="s">
        <v>539</v>
      </c>
      <c r="C10" s="42" t="n">
        <f aca="false">SUM(C6:C9)</f>
        <v>1</v>
      </c>
      <c r="D10" s="26" t="str">
        <f aca="false">IF(ROUND(C10,4)=1,"Svari: OK","Svariem jābūt 100%")</f>
        <v>Svari: OK</v>
      </c>
      <c r="G10" s="43" t="n">
        <f aca="false">SUM(G6:G9)</f>
        <v>1.01960526315789</v>
      </c>
    </row>
    <row r="13" customFormat="false" ht="15" hidden="false" customHeight="false" outlineLevel="0" collapsed="false">
      <c r="A13" s="41" t="s">
        <v>510</v>
      </c>
    </row>
    <row r="14" customFormat="false" ht="31.5" hidden="false" customHeight="true" outlineLevel="0" collapsed="false">
      <c r="A14" s="6" t="s">
        <v>31</v>
      </c>
      <c r="B14" s="6" t="s">
        <v>59</v>
      </c>
      <c r="C14" s="6" t="s">
        <v>537</v>
      </c>
      <c r="D14" s="6" t="s">
        <v>58</v>
      </c>
      <c r="E14" s="6" t="s">
        <v>530</v>
      </c>
      <c r="F14" s="6" t="s">
        <v>133</v>
      </c>
      <c r="G14" s="6" t="s">
        <v>538</v>
      </c>
    </row>
    <row r="15" customFormat="false" ht="15" hidden="false" customHeight="false" outlineLevel="0" collapsed="false">
      <c r="A15" s="10" t="s">
        <v>186</v>
      </c>
      <c r="B15" s="7" t="str">
        <f aca="false">IFERROR(INDEX(Rezultāti!$D$5:$D$69,MATCH(A15,Rezultāti!$A$5:$A$69,0)),"")</f>
        <v>Klientu apmierinātība (CSAT)</v>
      </c>
      <c r="C15" s="32" t="n">
        <v>0.3</v>
      </c>
      <c r="D15" s="15" t="n">
        <f aca="false">IFERROR(INDEX(Rezultāti!$H$5:$H$69,MATCH(A15,Rezultāti!$A$5:$A$69,0)),"")</f>
        <v>0.9</v>
      </c>
      <c r="E15" s="15" t="n">
        <f aca="false">IFERROR(INDEX(Rezultāti!$I$5:$I$69,MATCH(A15,Rezultāti!$A$5:$A$69,0)),"")</f>
        <v>0.9142</v>
      </c>
      <c r="F15" s="25" t="n">
        <f aca="false">IFERROR(INDEX(Rezultāti!$L$5:$L$69,MATCH(A15,Rezultāti!$A$5:$A$69,0)),"")</f>
        <v>1.01577777777778</v>
      </c>
      <c r="G15" s="25" t="n">
        <f aca="false">IF(F15="","",C15*F15)</f>
        <v>0.304733333333333</v>
      </c>
    </row>
    <row r="16" customFormat="false" ht="15" hidden="false" customHeight="false" outlineLevel="0" collapsed="false">
      <c r="A16" s="10" t="s">
        <v>187</v>
      </c>
      <c r="B16" s="7" t="str">
        <f aca="false">IFERROR(INDEX(Rezultāti!$D$5:$D$69,MATCH(A16,Rezultāti!$A$5:$A$69,0)),"")</f>
        <v>Atbildes SLA laikā</v>
      </c>
      <c r="C16" s="32" t="n">
        <v>0.3</v>
      </c>
      <c r="D16" s="15" t="n">
        <f aca="false">IFERROR(INDEX(Rezultāti!$H$5:$H$69,MATCH(A16,Rezultāti!$A$5:$A$69,0)),"")</f>
        <v>0.95</v>
      </c>
      <c r="E16" s="15" t="n">
        <f aca="false">IFERROR(INDEX(Rezultāti!$I$5:$I$69,MATCH(A16,Rezultāti!$A$5:$A$69,0)),"")</f>
        <v>0.9403</v>
      </c>
      <c r="F16" s="25" t="n">
        <f aca="false">IFERROR(INDEX(Rezultāti!$L$5:$L$69,MATCH(A16,Rezultāti!$A$5:$A$69,0)),"")</f>
        <v>0.989789473684211</v>
      </c>
      <c r="G16" s="25" t="n">
        <f aca="false">IF(F16="","",C16*F16)</f>
        <v>0.296936842105263</v>
      </c>
    </row>
    <row r="17" customFormat="false" ht="15" hidden="false" customHeight="false" outlineLevel="0" collapsed="false">
      <c r="A17" s="10" t="s">
        <v>184</v>
      </c>
      <c r="B17" s="7" t="str">
        <f aca="false">IFERROR(INDEX(Rezultāti!$D$5:$D$69,MATCH(A17,Rezultāti!$A$5:$A$69,0)),"")</f>
        <v>Atrisināts pirmajā saskarē</v>
      </c>
      <c r="C17" s="32" t="n">
        <v>0.2</v>
      </c>
      <c r="D17" s="15" t="n">
        <f aca="false">IFERROR(INDEX(Rezultāti!$H$5:$H$69,MATCH(A17,Rezultāti!$A$5:$A$69,0)),"")</f>
        <v>0.75</v>
      </c>
      <c r="E17" s="15" t="n">
        <f aca="false">IFERROR(INDEX(Rezultāti!$I$5:$I$69,MATCH(A17,Rezultāti!$A$5:$A$69,0)),"")</f>
        <v>0.7693</v>
      </c>
      <c r="F17" s="25" t="n">
        <f aca="false">IFERROR(INDEX(Rezultāti!$L$5:$L$69,MATCH(A17,Rezultāti!$A$5:$A$69,0)),"")</f>
        <v>1.02573333333333</v>
      </c>
      <c r="G17" s="25" t="n">
        <f aca="false">IF(F17="","",C17*F17)</f>
        <v>0.205146666666667</v>
      </c>
    </row>
    <row r="18" customFormat="false" ht="15" hidden="false" customHeight="false" outlineLevel="0" collapsed="false">
      <c r="A18" s="10" t="s">
        <v>185</v>
      </c>
      <c r="B18" s="7" t="str">
        <f aca="false">IFERROR(INDEX(Rezultāti!$D$5:$D$69,MATCH(A18,Rezultāti!$A$5:$A$69,0)),"")</f>
        <v>Atkārtoti atvērtie pieprasījumi (pretrādītājs)</v>
      </c>
      <c r="C18" s="32" t="n">
        <v>0.2</v>
      </c>
      <c r="D18" s="15" t="n">
        <f aca="false">IFERROR(INDEX(Rezultāti!$H$5:$H$69,MATCH(A18,Rezultāti!$A$5:$A$69,0)),"")</f>
        <v>0.04</v>
      </c>
      <c r="E18" s="15" t="n">
        <f aca="false">IFERROR(INDEX(Rezultāti!$I$5:$I$69,MATCH(A18,Rezultāti!$A$5:$A$69,0)),"")</f>
        <v>0.037</v>
      </c>
      <c r="F18" s="25" t="n">
        <f aca="false">IFERROR(INDEX(Rezultāti!$L$5:$L$69,MATCH(A18,Rezultāti!$A$5:$A$69,0)),"")</f>
        <v>1.08108108108108</v>
      </c>
      <c r="G18" s="25" t="n">
        <f aca="false">IF(F18="","",C18*F18)</f>
        <v>0.216216216216216</v>
      </c>
    </row>
    <row r="19" customFormat="false" ht="15" hidden="false" customHeight="false" outlineLevel="0" collapsed="false">
      <c r="B19" s="8" t="s">
        <v>539</v>
      </c>
      <c r="C19" s="42" t="n">
        <f aca="false">SUM(C15:C18)</f>
        <v>1</v>
      </c>
      <c r="D19" s="26" t="str">
        <f aca="false">IF(ROUND(C19,4)=1,"Svari: OK","Svariem jābūt 100%")</f>
        <v>Svari: OK</v>
      </c>
      <c r="G19" s="43" t="n">
        <f aca="false">SUM(G15:G18)</f>
        <v>1.02303305832148</v>
      </c>
    </row>
    <row r="22" customFormat="false" ht="15" hidden="false" customHeight="false" outlineLevel="0" collapsed="false">
      <c r="A22" s="41" t="s">
        <v>461</v>
      </c>
    </row>
    <row r="23" customFormat="false" ht="31.5" hidden="false" customHeight="true" outlineLevel="0" collapsed="false">
      <c r="A23" s="6" t="s">
        <v>31</v>
      </c>
      <c r="B23" s="6" t="s">
        <v>59</v>
      </c>
      <c r="C23" s="6" t="s">
        <v>537</v>
      </c>
      <c r="D23" s="6" t="s">
        <v>58</v>
      </c>
      <c r="E23" s="6" t="s">
        <v>530</v>
      </c>
      <c r="F23" s="6" t="s">
        <v>133</v>
      </c>
      <c r="G23" s="6" t="s">
        <v>538</v>
      </c>
    </row>
    <row r="24" customFormat="false" ht="15" hidden="false" customHeight="false" outlineLevel="0" collapsed="false">
      <c r="A24" s="10" t="s">
        <v>168</v>
      </c>
      <c r="B24" s="7" t="str">
        <f aca="false">IFERROR(INDEX(Rezultāti!$D$5:$D$69,MATCH(A24,Rezultāti!$A$5:$A$69,0)),"")</f>
        <v>Debitoru apmaksas dienas (DSO)</v>
      </c>
      <c r="C24" s="32" t="n">
        <v>0.35</v>
      </c>
      <c r="D24" s="14" t="n">
        <f aca="false">IFERROR(INDEX(Rezultāti!$H$5:$H$69,MATCH(A24,Rezultāti!$A$5:$A$69,0)),"")</f>
        <v>38</v>
      </c>
      <c r="E24" s="14" t="n">
        <f aca="false">IFERROR(INDEX(Rezultāti!$I$5:$I$69,MATCH(A24,Rezultāti!$A$5:$A$69,0)),"")</f>
        <v>37</v>
      </c>
      <c r="F24" s="25" t="n">
        <f aca="false">IFERROR(INDEX(Rezultāti!$L$5:$L$69,MATCH(A24,Rezultāti!$A$5:$A$69,0)),"")</f>
        <v>1.02702702702703</v>
      </c>
      <c r="G24" s="25" t="n">
        <f aca="false">IF(F24="","",C24*F24)</f>
        <v>0.359459459459459</v>
      </c>
    </row>
    <row r="25" customFormat="false" ht="15" hidden="false" customHeight="false" outlineLevel="0" collapsed="false">
      <c r="A25" s="10" t="s">
        <v>170</v>
      </c>
      <c r="B25" s="7" t="str">
        <f aca="false">IFERROR(INDEX(Rezultāti!$D$5:$D$69,MATCH(A25,Rezultāti!$A$5:$A$69,0)),"")</f>
        <v>Kavētie parādi virs 60 dienām</v>
      </c>
      <c r="C25" s="32" t="n">
        <v>0.3</v>
      </c>
      <c r="D25" s="15" t="n">
        <f aca="false">IFERROR(INDEX(Rezultāti!$H$5:$H$69,MATCH(A25,Rezultāti!$A$5:$A$69,0)),"")</f>
        <v>0.04</v>
      </c>
      <c r="E25" s="15" t="n">
        <f aca="false">IFERROR(INDEX(Rezultāti!$I$5:$I$69,MATCH(A25,Rezultāti!$A$5:$A$69,0)),"")</f>
        <v>0.0474</v>
      </c>
      <c r="F25" s="25" t="n">
        <f aca="false">IFERROR(INDEX(Rezultāti!$L$5:$L$69,MATCH(A25,Rezultāti!$A$5:$A$69,0)),"")</f>
        <v>0.843881856540084</v>
      </c>
      <c r="G25" s="25" t="n">
        <f aca="false">IF(F25="","",C25*F25)</f>
        <v>0.253164556962025</v>
      </c>
    </row>
    <row r="26" customFormat="false" ht="15" hidden="false" customHeight="false" outlineLevel="0" collapsed="false">
      <c r="A26" s="10" t="s">
        <v>171</v>
      </c>
      <c r="B26" s="7" t="str">
        <f aca="false">IFERROR(INDEX(Rezultāti!$D$5:$D$69,MATCH(A26,Rezultāti!$A$5:$A$69,0)),"")</f>
        <v>Atgādinājumi nosūtīti laikā</v>
      </c>
      <c r="C26" s="32" t="n">
        <v>0.2</v>
      </c>
      <c r="D26" s="15" t="n">
        <f aca="false">IFERROR(INDEX(Rezultāti!$H$5:$H$69,MATCH(A26,Rezultāti!$A$5:$A$69,0)),"")</f>
        <v>0.98</v>
      </c>
      <c r="E26" s="15" t="n">
        <f aca="false">IFERROR(INDEX(Rezultāti!$I$5:$I$69,MATCH(A26,Rezultāti!$A$5:$A$69,0)),"")</f>
        <v>1.0008</v>
      </c>
      <c r="F26" s="25" t="n">
        <f aca="false">IFERROR(INDEX(Rezultāti!$L$5:$L$69,MATCH(A26,Rezultāti!$A$5:$A$69,0)),"")</f>
        <v>1.02122448979592</v>
      </c>
      <c r="G26" s="25" t="n">
        <f aca="false">IF(F26="","",C26*F26)</f>
        <v>0.204244897959184</v>
      </c>
    </row>
    <row r="27" customFormat="false" ht="15" hidden="false" customHeight="false" outlineLevel="0" collapsed="false">
      <c r="A27" s="10" t="s">
        <v>169</v>
      </c>
      <c r="B27" s="7" t="str">
        <f aca="false">IFERROR(INDEX(Rezultāti!$D$5:$D$69,MATCH(A27,Rezultāti!$A$5:$A$69,0)),"")</f>
        <v>Rēķini 1 dienas laikā pēc piegādes</v>
      </c>
      <c r="C27" s="32" t="n">
        <v>0.15</v>
      </c>
      <c r="D27" s="15" t="n">
        <f aca="false">IFERROR(INDEX(Rezultāti!$H$5:$H$69,MATCH(A27,Rezultāti!$A$5:$A$69,0)),"")</f>
        <v>0.98</v>
      </c>
      <c r="E27" s="15" t="n">
        <f aca="false">IFERROR(INDEX(Rezultāti!$I$5:$I$69,MATCH(A27,Rezultāti!$A$5:$A$69,0)),"")</f>
        <v>0.9204</v>
      </c>
      <c r="F27" s="25" t="n">
        <f aca="false">IFERROR(INDEX(Rezultāti!$L$5:$L$69,MATCH(A27,Rezultāti!$A$5:$A$69,0)),"")</f>
        <v>0.939183673469388</v>
      </c>
      <c r="G27" s="25" t="n">
        <f aca="false">IF(F27="","",C27*F27)</f>
        <v>0.140877551020408</v>
      </c>
    </row>
    <row r="28" customFormat="false" ht="15" hidden="false" customHeight="false" outlineLevel="0" collapsed="false">
      <c r="B28" s="8" t="s">
        <v>539</v>
      </c>
      <c r="C28" s="42" t="n">
        <f aca="false">SUM(C24:C27)</f>
        <v>1</v>
      </c>
      <c r="D28" s="26" t="str">
        <f aca="false">IF(ROUND(C28,4)=1,"Svari: OK","Svariem jābūt 100%")</f>
        <v>Svari: OK</v>
      </c>
      <c r="G28" s="43" t="n">
        <f aca="false">SUM(G24:G27)</f>
        <v>0.957746465401077</v>
      </c>
    </row>
    <row r="31" customFormat="false" ht="30" hidden="false" customHeight="true" outlineLevel="0" collapsed="false">
      <c r="A31" s="16" t="s">
        <v>540</v>
      </c>
      <c r="B31" s="16"/>
      <c r="C31" s="16"/>
      <c r="D31" s="16"/>
      <c r="E31" s="16"/>
      <c r="F31" s="16"/>
      <c r="G31" s="16"/>
    </row>
  </sheetData>
  <mergeCells count="1">
    <mergeCell ref="A31:G3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E8BD"/>
    <pageSetUpPr fitToPage="true"/>
  </sheetPr>
  <dimension ref="A1:G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44"/>
    <col collapsed="false" customWidth="true" hidden="false" outlineLevel="0" max="4" min="3" style="0" width="14"/>
    <col collapsed="false" customWidth="true" hidden="false" outlineLevel="0" max="5" min="5" style="0" width="10"/>
    <col collapsed="false" customWidth="true" hidden="false" outlineLevel="0" max="6" min="6" style="0" width="12"/>
    <col collapsed="false" customWidth="true" hidden="false" outlineLevel="0" max="7" min="7" style="0" width="13"/>
  </cols>
  <sheetData>
    <row r="1" customFormat="false" ht="19.7" hidden="false" customHeight="false" outlineLevel="0" collapsed="false">
      <c r="A1" s="4" t="s">
        <v>541</v>
      </c>
    </row>
    <row r="2" customFormat="false" ht="15" hidden="false" customHeight="false" outlineLevel="0" collapsed="false">
      <c r="A2" s="5" t="s">
        <v>542</v>
      </c>
    </row>
    <row r="4" customFormat="false" ht="15" hidden="false" customHeight="false" outlineLevel="0" collapsed="false">
      <c r="B4" s="36" t="s">
        <v>543</v>
      </c>
      <c r="C4" s="44" t="n">
        <v>46266</v>
      </c>
    </row>
    <row r="6" customFormat="false" ht="31.5" hidden="false" customHeight="true" outlineLevel="0" collapsed="false">
      <c r="A6" s="6" t="s">
        <v>31</v>
      </c>
      <c r="B6" s="6" t="s">
        <v>195</v>
      </c>
      <c r="C6" s="6" t="s">
        <v>58</v>
      </c>
      <c r="D6" s="6" t="s">
        <v>530</v>
      </c>
      <c r="E6" s="6" t="s">
        <v>133</v>
      </c>
      <c r="F6" s="6" t="s">
        <v>134</v>
      </c>
      <c r="G6" s="6" t="s">
        <v>533</v>
      </c>
    </row>
    <row r="7" customFormat="false" ht="15" hidden="false" customHeight="false" outlineLevel="0" collapsed="false">
      <c r="A7" s="8" t="s">
        <v>65</v>
      </c>
      <c r="B7" s="17" t="str">
        <f aca="false">Vārdnīca!E5</f>
        <v>Tīrā peļņa gadā</v>
      </c>
      <c r="C7" s="11" t="n">
        <f aca="false">IFERROR(INDEX(Rezultāti!$H$5:$H$69,MATCH(A7,Rezultāti!$A$5:$A$69,0)),"")</f>
        <v>500000</v>
      </c>
      <c r="D7" s="11" t="n">
        <f aca="false">IFERROR(INDEX(Rezultāti!$I$5:$I$69,MATCH(A7,Rezultāti!$A$5:$A$69,0)),"")</f>
        <v>490920</v>
      </c>
      <c r="E7" s="25" t="n">
        <f aca="false">IFERROR(INDEX(Rezultāti!$L$5:$L$69,MATCH(A7,Rezultāti!$A$5:$A$69,0)),"")</f>
        <v>0.98184</v>
      </c>
      <c r="F7" s="26" t="str">
        <f aca="false">IFERROR(INDEX(Rezultāti!$M$5:$M$69,MATCH(A7,Rezultāti!$A$5:$A$69,0)),"")</f>
        <v>Dzeltens</v>
      </c>
      <c r="G7" s="7" t="str">
        <f aca="false">IFERROR(INDEX(Rezultāti!$N$5:$N$69,MATCH(A7,Rezultāti!$A$5:$A$69,0)),"")</f>
        <v/>
      </c>
    </row>
    <row r="8" customFormat="false" ht="15" hidden="false" customHeight="false" outlineLevel="0" collapsed="false">
      <c r="A8" s="8" t="s">
        <v>69</v>
      </c>
      <c r="B8" s="17" t="str">
        <f aca="false">Vārdnīca!E6</f>
        <v>Naudas rezerve mēnešos</v>
      </c>
      <c r="C8" s="13" t="n">
        <f aca="false">IFERROR(INDEX(Rezultāti!$H$5:$H$69,MATCH(A8,Rezultāti!$A$5:$A$69,0)),"")</f>
        <v>3</v>
      </c>
      <c r="D8" s="13" t="n">
        <f aca="false">IFERROR(INDEX(Rezultāti!$I$5:$I$69,MATCH(A8,Rezultāti!$A$5:$A$69,0)),"")</f>
        <v>2.87</v>
      </c>
      <c r="E8" s="25" t="n">
        <f aca="false">IFERROR(INDEX(Rezultāti!$L$5:$L$69,MATCH(A8,Rezultāti!$A$5:$A$69,0)),"")</f>
        <v>0.956666666666667</v>
      </c>
      <c r="F8" s="26" t="str">
        <f aca="false">IFERROR(INDEX(Rezultāti!$M$5:$M$69,MATCH(A8,Rezultāti!$A$5:$A$69,0)),"")</f>
        <v>Dzeltens</v>
      </c>
      <c r="G8" s="7" t="str">
        <f aca="false">IFERROR(INDEX(Rezultāti!$N$5:$N$69,MATCH(A8,Rezultāti!$A$5:$A$69,0)),"")</f>
        <v/>
      </c>
    </row>
    <row r="9" customFormat="false" ht="15" hidden="false" customHeight="false" outlineLevel="0" collapsed="false">
      <c r="A9" s="8" t="s">
        <v>73</v>
      </c>
      <c r="B9" s="17" t="str">
        <f aca="false">Vārdnīca!E7</f>
        <v>Īpašnieka stundas operatīvajā darbā</v>
      </c>
      <c r="C9" s="14" t="n">
        <f aca="false">IFERROR(INDEX(Rezultāti!$H$5:$H$69,MATCH(A9,Rezultāti!$A$5:$A$69,0)),"")</f>
        <v>15</v>
      </c>
      <c r="D9" s="14" t="n">
        <f aca="false">IFERROR(INDEX(Rezultāti!$I$5:$I$69,MATCH(A9,Rezultāti!$A$5:$A$69,0)),"")</f>
        <v>18</v>
      </c>
      <c r="E9" s="25" t="n">
        <f aca="false">IFERROR(INDEX(Rezultāti!$L$5:$L$69,MATCH(A9,Rezultāti!$A$5:$A$69,0)),"")</f>
        <v>0.833333333333333</v>
      </c>
      <c r="F9" s="26" t="str">
        <f aca="false">IFERROR(INDEX(Rezultāti!$M$5:$M$69,MATCH(A9,Rezultāti!$A$5:$A$69,0)),"")</f>
        <v>Sarkans</v>
      </c>
      <c r="G9" s="7" t="str">
        <f aca="false">IFERROR(INDEX(Rezultāti!$N$5:$N$69,MATCH(A9,Rezultāti!$A$5:$A$69,0)),"")</f>
        <v/>
      </c>
    </row>
    <row r="10" customFormat="false" ht="15" hidden="false" customHeight="false" outlineLevel="0" collapsed="false">
      <c r="A10" s="8" t="s">
        <v>77</v>
      </c>
      <c r="B10" s="17" t="str">
        <f aca="false">Vārdnīca!E8</f>
        <v>EBITDA gadā</v>
      </c>
      <c r="C10" s="11" t="n">
        <f aca="false">IFERROR(INDEX(Rezultāti!$H$5:$H$69,MATCH(A10,Rezultāti!$A$5:$A$69,0)),"")</f>
        <v>780000</v>
      </c>
      <c r="D10" s="11" t="n">
        <f aca="false">IFERROR(INDEX(Rezultāti!$I$5:$I$69,MATCH(A10,Rezultāti!$A$5:$A$69,0)),"")</f>
        <v>735830</v>
      </c>
      <c r="E10" s="25" t="n">
        <f aca="false">IFERROR(INDEX(Rezultāti!$L$5:$L$69,MATCH(A10,Rezultāti!$A$5:$A$69,0)),"")</f>
        <v>0.943371794871795</v>
      </c>
      <c r="F10" s="26" t="str">
        <f aca="false">IFERROR(INDEX(Rezultāti!$M$5:$M$69,MATCH(A10,Rezultāti!$A$5:$A$69,0)),"")</f>
        <v>Dzeltens</v>
      </c>
      <c r="G10" s="7" t="str">
        <f aca="false">IFERROR(INDEX(Rezultāti!$N$5:$N$69,MATCH(A10,Rezultāti!$A$5:$A$69,0)),"")</f>
        <v/>
      </c>
    </row>
    <row r="11" customFormat="false" ht="15" hidden="false" customHeight="false" outlineLevel="0" collapsed="false">
      <c r="A11" s="8" t="s">
        <v>81</v>
      </c>
      <c r="B11" s="17" t="str">
        <f aca="false">Vārdnīca!E9</f>
        <v>Piecu lielāko klientu daļa apgrozījumā</v>
      </c>
      <c r="C11" s="15" t="n">
        <f aca="false">IFERROR(INDEX(Rezultāti!$H$5:$H$69,MATCH(A11,Rezultāti!$A$5:$A$69,0)),"")</f>
        <v>0.4</v>
      </c>
      <c r="D11" s="15" t="n">
        <f aca="false">IFERROR(INDEX(Rezultāti!$I$5:$I$69,MATCH(A11,Rezultāti!$A$5:$A$69,0)),"")</f>
        <v>0.4062</v>
      </c>
      <c r="E11" s="25" t="n">
        <f aca="false">IFERROR(INDEX(Rezultāti!$L$5:$L$69,MATCH(A11,Rezultāti!$A$5:$A$69,0)),"")</f>
        <v>0.984736582964057</v>
      </c>
      <c r="F11" s="26" t="str">
        <f aca="false">IFERROR(INDEX(Rezultāti!$M$5:$M$69,MATCH(A11,Rezultāti!$A$5:$A$69,0)),"")</f>
        <v>Dzeltens</v>
      </c>
      <c r="G11" s="7" t="str">
        <f aca="false">IFERROR(INDEX(Rezultāti!$N$5:$N$69,MATCH(A11,Rezultāti!$A$5:$A$69,0)),"")</f>
        <v/>
      </c>
    </row>
    <row r="13" customFormat="false" ht="15" hidden="false" customHeight="false" outlineLevel="0" collapsed="false">
      <c r="A13" s="8" t="s">
        <v>111</v>
      </c>
      <c r="B13" s="17" t="str">
        <f aca="false">Vārdnīca!E10</f>
        <v>Apgrozījums mēnesī</v>
      </c>
      <c r="C13" s="11" t="n">
        <f aca="false">IFERROR(INDEX(Rezultāti!$H$5:$H$69,MATCH(A13,Rezultāti!$A$5:$A$69,0)),"")</f>
        <v>700000</v>
      </c>
      <c r="D13" s="11" t="n">
        <f aca="false">IFERROR(INDEX(Rezultāti!$I$5:$I$69,MATCH(A13,Rezultāti!$A$5:$A$69,0)),"")</f>
        <v>702580</v>
      </c>
      <c r="E13" s="25" t="n">
        <f aca="false">IFERROR(INDEX(Rezultāti!$L$5:$L$69,MATCH(A13,Rezultāti!$A$5:$A$69,0)),"")</f>
        <v>1.00368571428571</v>
      </c>
      <c r="F13" s="26" t="str">
        <f aca="false">IFERROR(INDEX(Rezultāti!$M$5:$M$69,MATCH(A13,Rezultāti!$A$5:$A$69,0)),"")</f>
        <v>Zaļš</v>
      </c>
      <c r="G13" s="7" t="str">
        <f aca="false">IFERROR(INDEX(Rezultāti!$N$5:$N$69,MATCH(A13,Rezultāti!$A$5:$A$69,0)),"")</f>
        <v>labāk</v>
      </c>
    </row>
    <row r="14" customFormat="false" ht="15" hidden="false" customHeight="false" outlineLevel="0" collapsed="false">
      <c r="A14" s="8" t="s">
        <v>115</v>
      </c>
      <c r="B14" s="17" t="str">
        <f aca="false">Vārdnīca!E11</f>
        <v>Bruto peļņas marža</v>
      </c>
      <c r="C14" s="15" t="n">
        <f aca="false">IFERROR(INDEX(Rezultāti!$H$5:$H$69,MATCH(A14,Rezultāti!$A$5:$A$69,0)),"")</f>
        <v>0.3</v>
      </c>
      <c r="D14" s="15" t="n">
        <f aca="false">IFERROR(INDEX(Rezultāti!$I$5:$I$69,MATCH(A14,Rezultāti!$A$5:$A$69,0)),"")</f>
        <v>0.2932</v>
      </c>
      <c r="E14" s="25" t="n">
        <f aca="false">IFERROR(INDEX(Rezultāti!$L$5:$L$69,MATCH(A14,Rezultāti!$A$5:$A$69,0)),"")</f>
        <v>0.977333333333333</v>
      </c>
      <c r="F14" s="26" t="str">
        <f aca="false">IFERROR(INDEX(Rezultāti!$M$5:$M$69,MATCH(A14,Rezultāti!$A$5:$A$69,0)),"")</f>
        <v>Dzeltens</v>
      </c>
      <c r="G14" s="7" t="str">
        <f aca="false">IFERROR(INDEX(Rezultāti!$N$5:$N$69,MATCH(A14,Rezultāti!$A$5:$A$69,0)),"")</f>
        <v>sliktāk</v>
      </c>
    </row>
    <row r="15" customFormat="false" ht="15" hidden="false" customHeight="false" outlineLevel="0" collapsed="false">
      <c r="A15" s="8" t="s">
        <v>117</v>
      </c>
      <c r="B15" s="17" t="str">
        <f aca="false">Vārdnīca!E12</f>
        <v>EBITDA marža</v>
      </c>
      <c r="C15" s="15" t="n">
        <f aca="false">IFERROR(INDEX(Rezultāti!$H$5:$H$69,MATCH(A15,Rezultāti!$A$5:$A$69,0)),"")</f>
        <v>0.095</v>
      </c>
      <c r="D15" s="15" t="n">
        <f aca="false">IFERROR(INDEX(Rezultāti!$I$5:$I$69,MATCH(A15,Rezultāti!$A$5:$A$69,0)),"")</f>
        <v>0.0984</v>
      </c>
      <c r="E15" s="25" t="n">
        <f aca="false">IFERROR(INDEX(Rezultāti!$L$5:$L$69,MATCH(A15,Rezultāti!$A$5:$A$69,0)),"")</f>
        <v>1.03578947368421</v>
      </c>
      <c r="F15" s="26" t="str">
        <f aca="false">IFERROR(INDEX(Rezultāti!$M$5:$M$69,MATCH(A15,Rezultāti!$A$5:$A$69,0)),"")</f>
        <v>Zaļš</v>
      </c>
      <c r="G15" s="7" t="str">
        <f aca="false">IFERROR(INDEX(Rezultāti!$N$5:$N$69,MATCH(A15,Rezultāti!$A$5:$A$69,0)),"")</f>
        <v>labāk</v>
      </c>
    </row>
    <row r="16" customFormat="false" ht="15" hidden="false" customHeight="false" outlineLevel="0" collapsed="false">
      <c r="A16" s="8" t="s">
        <v>94</v>
      </c>
      <c r="B16" s="17" t="str">
        <f aca="false">Vārdnīca!E13</f>
        <v>Naudas konversijas cikls</v>
      </c>
      <c r="C16" s="14" t="n">
        <f aca="false">IFERROR(INDEX(Rezultāti!$H$5:$H$69,MATCH(A16,Rezultāti!$A$5:$A$69,0)),"")</f>
        <v>50</v>
      </c>
      <c r="D16" s="14" t="n">
        <f aca="false">IFERROR(INDEX(Rezultāti!$I$5:$I$69,MATCH(A16,Rezultāti!$A$5:$A$69,0)),"")</f>
        <v>52</v>
      </c>
      <c r="E16" s="25" t="n">
        <f aca="false">IFERROR(INDEX(Rezultāti!$L$5:$L$69,MATCH(A16,Rezultāti!$A$5:$A$69,0)),"")</f>
        <v>0.961538461538462</v>
      </c>
      <c r="F16" s="26" t="str">
        <f aca="false">IFERROR(INDEX(Rezultāti!$M$5:$M$69,MATCH(A16,Rezultāti!$A$5:$A$69,0)),"")</f>
        <v>Dzeltens</v>
      </c>
      <c r="G16" s="7" t="str">
        <f aca="false">IFERROR(INDEX(Rezultāti!$N$5:$N$69,MATCH(A16,Rezultāti!$A$5:$A$69,0)),"")</f>
        <v>sliktāk</v>
      </c>
    </row>
    <row r="17" customFormat="false" ht="15" hidden="false" customHeight="false" outlineLevel="0" collapsed="false">
      <c r="A17" s="8" t="s">
        <v>97</v>
      </c>
      <c r="B17" s="17" t="str">
        <f aca="false">Vārdnīca!E14</f>
        <v>Piegāde laikā un pilnā apjomā (OTIF)</v>
      </c>
      <c r="C17" s="15" t="n">
        <f aca="false">IFERROR(INDEX(Rezultāti!$H$5:$H$69,MATCH(A17,Rezultāti!$A$5:$A$69,0)),"")</f>
        <v>0.95</v>
      </c>
      <c r="D17" s="15" t="n">
        <f aca="false">IFERROR(INDEX(Rezultāti!$I$5:$I$69,MATCH(A17,Rezultāti!$A$5:$A$69,0)),"")</f>
        <v>0.9466</v>
      </c>
      <c r="E17" s="25" t="n">
        <f aca="false">IFERROR(INDEX(Rezultāti!$L$5:$L$69,MATCH(A17,Rezultāti!$A$5:$A$69,0)),"")</f>
        <v>0.996421052631579</v>
      </c>
      <c r="F17" s="26" t="str">
        <f aca="false">IFERROR(INDEX(Rezultāti!$M$5:$M$69,MATCH(A17,Rezultāti!$A$5:$A$69,0)),"")</f>
        <v>Dzeltens</v>
      </c>
      <c r="G17" s="7" t="str">
        <f aca="false">IFERROR(INDEX(Rezultāti!$N$5:$N$69,MATCH(A17,Rezultāti!$A$5:$A$69,0)),"")</f>
        <v>sliktāk</v>
      </c>
    </row>
    <row r="18" customFormat="false" ht="15" hidden="false" customHeight="false" outlineLevel="0" collapsed="false">
      <c r="A18" s="8" t="s">
        <v>121</v>
      </c>
      <c r="B18" s="17" t="str">
        <f aca="false">Vārdnīca!E15</f>
        <v>Klientu noturēšana</v>
      </c>
      <c r="C18" s="15" t="n">
        <f aca="false">IFERROR(INDEX(Rezultāti!$H$5:$H$69,MATCH(A18,Rezultāti!$A$5:$A$69,0)),"")</f>
        <v>0.9</v>
      </c>
      <c r="D18" s="15" t="n">
        <f aca="false">IFERROR(INDEX(Rezultāti!$I$5:$I$69,MATCH(A18,Rezultāti!$A$5:$A$69,0)),"")</f>
        <v>0.9189</v>
      </c>
      <c r="E18" s="25" t="n">
        <f aca="false">IFERROR(INDEX(Rezultāti!$L$5:$L$69,MATCH(A18,Rezultāti!$A$5:$A$69,0)),"")</f>
        <v>1.021</v>
      </c>
      <c r="F18" s="26" t="str">
        <f aca="false">IFERROR(INDEX(Rezultāti!$M$5:$M$69,MATCH(A18,Rezultāti!$A$5:$A$69,0)),"")</f>
        <v>Zaļš</v>
      </c>
      <c r="G18" s="7" t="str">
        <f aca="false">IFERROR(INDEX(Rezultāti!$N$5:$N$69,MATCH(A18,Rezultāti!$A$5:$A$69,0)),"")</f>
        <v/>
      </c>
    </row>
    <row r="19" customFormat="false" ht="15" hidden="false" customHeight="false" outlineLevel="0" collapsed="false">
      <c r="A19" s="8" t="s">
        <v>123</v>
      </c>
      <c r="B19" s="17" t="str">
        <f aca="false">Vārdnīca!E16</f>
        <v>Brīvprātīgā darbinieku mainība (12 mēneši)</v>
      </c>
      <c r="C19" s="15" t="n">
        <f aca="false">IFERROR(INDEX(Rezultāti!$H$5:$H$69,MATCH(A19,Rezultāti!$A$5:$A$69,0)),"")</f>
        <v>0.12</v>
      </c>
      <c r="D19" s="15" t="n">
        <f aca="false">IFERROR(INDEX(Rezultāti!$I$5:$I$69,MATCH(A19,Rezultāti!$A$5:$A$69,0)),"")</f>
        <v>0.1113</v>
      </c>
      <c r="E19" s="25" t="n">
        <f aca="false">IFERROR(INDEX(Rezultāti!$L$5:$L$69,MATCH(A19,Rezultāti!$A$5:$A$69,0)),"")</f>
        <v>1.07816711590296</v>
      </c>
      <c r="F19" s="26" t="str">
        <f aca="false">IFERROR(INDEX(Rezultāti!$M$5:$M$69,MATCH(A19,Rezultāti!$A$5:$A$69,0)),"")</f>
        <v>Zaļš</v>
      </c>
      <c r="G19" s="7" t="str">
        <f aca="false">IFERROR(INDEX(Rezultāti!$N$5:$N$69,MATCH(A19,Rezultāti!$A$5:$A$69,0)),"")</f>
        <v>labāk</v>
      </c>
    </row>
    <row r="20" customFormat="false" ht="15" hidden="false" customHeight="false" outlineLevel="0" collapsed="false">
      <c r="A20" s="8" t="s">
        <v>125</v>
      </c>
      <c r="B20" s="17" t="str">
        <f aca="false">Vārdnīca!E17</f>
        <v>Apgrozījums uz darbinieku mēnesī</v>
      </c>
      <c r="C20" s="11" t="n">
        <f aca="false">IFERROR(INDEX(Rezultāti!$H$5:$H$69,MATCH(A20,Rezultāti!$A$5:$A$69,0)),"")</f>
        <v>8750</v>
      </c>
      <c r="D20" s="11" t="n">
        <f aca="false">IFERROR(INDEX(Rezultāti!$I$5:$I$69,MATCH(A20,Rezultāti!$A$5:$A$69,0)),"")</f>
        <v>8670</v>
      </c>
      <c r="E20" s="25" t="n">
        <f aca="false">IFERROR(INDEX(Rezultāti!$L$5:$L$69,MATCH(A20,Rezultāti!$A$5:$A$69,0)),"")</f>
        <v>0.990857142857143</v>
      </c>
      <c r="F20" s="26" t="str">
        <f aca="false">IFERROR(INDEX(Rezultāti!$M$5:$M$69,MATCH(A20,Rezultāti!$A$5:$A$69,0)),"")</f>
        <v>Dzeltens</v>
      </c>
      <c r="G20" s="7" t="str">
        <f aca="false">IFERROR(INDEX(Rezultāti!$N$5:$N$69,MATCH(A20,Rezultāti!$A$5:$A$69,0)),"")</f>
        <v>labāk</v>
      </c>
    </row>
    <row r="21" customFormat="false" ht="15" hidden="false" customHeight="false" outlineLevel="0" collapsed="false">
      <c r="A21" s="8" t="s">
        <v>127</v>
      </c>
      <c r="B21" s="17" t="str">
        <f aca="false">Vārdnīca!E18</f>
        <v>Deleģēto lēmumu daļa</v>
      </c>
      <c r="C21" s="15" t="n">
        <f aca="false">IFERROR(INDEX(Rezultāti!$H$5:$H$69,MATCH(A21,Rezultāti!$A$5:$A$69,0)),"")</f>
        <v>0.6</v>
      </c>
      <c r="D21" s="15" t="n">
        <f aca="false">IFERROR(INDEX(Rezultāti!$I$5:$I$69,MATCH(A21,Rezultāti!$A$5:$A$69,0)),"")</f>
        <v>0.6824</v>
      </c>
      <c r="E21" s="25" t="n">
        <f aca="false">IFERROR(INDEX(Rezultāti!$L$5:$L$69,MATCH(A21,Rezultāti!$A$5:$A$69,0)),"")</f>
        <v>1.13733333333333</v>
      </c>
      <c r="F21" s="26" t="str">
        <f aca="false">IFERROR(INDEX(Rezultāti!$M$5:$M$69,MATCH(A21,Rezultāti!$A$5:$A$69,0)),"")</f>
        <v>Zaļš</v>
      </c>
      <c r="G21" s="7" t="str">
        <f aca="false">IFERROR(INDEX(Rezultāti!$N$5:$N$69,MATCH(A21,Rezultāti!$A$5:$A$69,0)),"")</f>
        <v/>
      </c>
    </row>
    <row r="23" customFormat="false" ht="15" hidden="false" customHeight="false" outlineLevel="0" collapsed="false">
      <c r="A23" s="9" t="s">
        <v>544</v>
      </c>
    </row>
    <row r="24" customFormat="false" ht="31.5" hidden="false" customHeight="true" outlineLevel="0" collapsed="false">
      <c r="A24" s="6" t="s">
        <v>33</v>
      </c>
      <c r="B24" s="6" t="s">
        <v>195</v>
      </c>
      <c r="C24" s="6" t="s">
        <v>545</v>
      </c>
      <c r="D24" s="6" t="s">
        <v>546</v>
      </c>
      <c r="E24" s="6" t="s">
        <v>547</v>
      </c>
      <c r="F24" s="6" t="s">
        <v>548</v>
      </c>
      <c r="G24" s="6" t="s">
        <v>539</v>
      </c>
    </row>
    <row r="25" customFormat="false" ht="15" hidden="false" customHeight="false" outlineLevel="0" collapsed="false">
      <c r="A25" s="8" t="s">
        <v>210</v>
      </c>
      <c r="B25" s="17" t="s">
        <v>12</v>
      </c>
      <c r="C25" s="7" t="n">
        <f aca="false">COUNTIFS(Rezultāti!$B$5:$B$69,$A25,Rezultāti!$M$5:$M$69,"Zaļš")</f>
        <v>0</v>
      </c>
      <c r="D25" s="7" t="n">
        <f aca="false">COUNTIFS(Rezultāti!$B$5:$B$69,$A25,Rezultāti!$M$5:$M$69,"Dzeltens")</f>
        <v>4</v>
      </c>
      <c r="E25" s="7" t="n">
        <f aca="false">COUNTIFS(Rezultāti!$B$5:$B$69,$A25,Rezultāti!$M$5:$M$69,"Sarkans")</f>
        <v>1</v>
      </c>
      <c r="F25" s="7" t="n">
        <f aca="false">COUNTIFS(Rezultāti!$B$5:$B$69,$A25,Rezultāti!$M$5:$M$69,"Nav datu")</f>
        <v>0</v>
      </c>
      <c r="G25" s="26" t="n">
        <f aca="false">COUNTIF(Rezultāti!$B$5:$B$69,$A25)</f>
        <v>5</v>
      </c>
    </row>
    <row r="26" customFormat="false" ht="15" hidden="false" customHeight="false" outlineLevel="0" collapsed="false">
      <c r="A26" s="8" t="s">
        <v>245</v>
      </c>
      <c r="B26" s="17" t="s">
        <v>14</v>
      </c>
      <c r="C26" s="7" t="n">
        <f aca="false">COUNTIFS(Rezultāti!$B$5:$B$69,$A26,Rezultāti!$M$5:$M$69,"Zaļš")</f>
        <v>5</v>
      </c>
      <c r="D26" s="7" t="n">
        <f aca="false">COUNTIFS(Rezultāti!$B$5:$B$69,$A26,Rezultāti!$M$5:$M$69,"Dzeltens")</f>
        <v>4</v>
      </c>
      <c r="E26" s="7" t="n">
        <f aca="false">COUNTIFS(Rezultāti!$B$5:$B$69,$A26,Rezultāti!$M$5:$M$69,"Sarkans")</f>
        <v>0</v>
      </c>
      <c r="F26" s="7" t="n">
        <f aca="false">COUNTIFS(Rezultāti!$B$5:$B$69,$A26,Rezultāti!$M$5:$M$69,"Nav datu")</f>
        <v>0</v>
      </c>
      <c r="G26" s="26" t="n">
        <f aca="false">COUNTIF(Rezultāti!$B$5:$B$69,$A26)</f>
        <v>9</v>
      </c>
    </row>
    <row r="27" customFormat="false" ht="15" hidden="false" customHeight="false" outlineLevel="0" collapsed="false">
      <c r="A27" s="8" t="s">
        <v>282</v>
      </c>
      <c r="B27" s="17" t="s">
        <v>135</v>
      </c>
      <c r="C27" s="7" t="n">
        <f aca="false">COUNTIFS(Rezultāti!$B$5:$B$69,$A27,Rezultāti!$M$5:$M$69,"Zaļš")</f>
        <v>9</v>
      </c>
      <c r="D27" s="7" t="n">
        <f aca="false">COUNTIFS(Rezultāti!$B$5:$B$69,$A27,Rezultāti!$M$5:$M$69,"Dzeltens")</f>
        <v>3</v>
      </c>
      <c r="E27" s="7" t="n">
        <f aca="false">COUNTIFS(Rezultāti!$B$5:$B$69,$A27,Rezultāti!$M$5:$M$69,"Sarkans")</f>
        <v>0</v>
      </c>
      <c r="F27" s="7" t="n">
        <f aca="false">COUNTIFS(Rezultāti!$B$5:$B$69,$A27,Rezultāti!$M$5:$M$69,"Nav datu")</f>
        <v>0</v>
      </c>
      <c r="G27" s="26" t="n">
        <f aca="false">COUNTIF(Rezultāti!$B$5:$B$69,$A27)</f>
        <v>12</v>
      </c>
    </row>
    <row r="28" customFormat="false" ht="15" hidden="false" customHeight="false" outlineLevel="0" collapsed="false">
      <c r="A28" s="8" t="s">
        <v>336</v>
      </c>
      <c r="B28" s="17" t="s">
        <v>138</v>
      </c>
      <c r="C28" s="7" t="n">
        <f aca="false">COUNTIFS(Rezultāti!$B$5:$B$69,$A28,Rezultāti!$M$5:$M$69,"Zaļš")</f>
        <v>8</v>
      </c>
      <c r="D28" s="7" t="n">
        <f aca="false">COUNTIFS(Rezultāti!$B$5:$B$69,$A28,Rezultāti!$M$5:$M$69,"Dzeltens")</f>
        <v>1</v>
      </c>
      <c r="E28" s="7" t="n">
        <f aca="false">COUNTIFS(Rezultāti!$B$5:$B$69,$A28,Rezultāti!$M$5:$M$69,"Sarkans")</f>
        <v>2</v>
      </c>
      <c r="F28" s="7" t="n">
        <f aca="false">COUNTIFS(Rezultāti!$B$5:$B$69,$A28,Rezultāti!$M$5:$M$69,"Nav datu")</f>
        <v>0</v>
      </c>
      <c r="G28" s="26" t="n">
        <f aca="false">COUNTIF(Rezultāti!$B$5:$B$69,$A28)</f>
        <v>11</v>
      </c>
    </row>
    <row r="29" customFormat="false" ht="15" hidden="false" customHeight="false" outlineLevel="0" collapsed="false">
      <c r="A29" s="8" t="s">
        <v>390</v>
      </c>
      <c r="B29" s="17" t="s">
        <v>142</v>
      </c>
      <c r="C29" s="7" t="n">
        <f aca="false">COUNTIFS(Rezultāti!$B$5:$B$69,$A29,Rezultāti!$M$5:$M$69,"Zaļš")</f>
        <v>10</v>
      </c>
      <c r="D29" s="7" t="n">
        <f aca="false">COUNTIFS(Rezultāti!$B$5:$B$69,$A29,Rezultāti!$M$5:$M$69,"Dzeltens")</f>
        <v>3</v>
      </c>
      <c r="E29" s="7" t="n">
        <f aca="false">COUNTIFS(Rezultāti!$B$5:$B$69,$A29,Rezultāti!$M$5:$M$69,"Sarkans")</f>
        <v>5</v>
      </c>
      <c r="F29" s="7" t="n">
        <f aca="false">COUNTIFS(Rezultāti!$B$5:$B$69,$A29,Rezultāti!$M$5:$M$69,"Nav datu")</f>
        <v>0</v>
      </c>
      <c r="G29" s="26" t="n">
        <f aca="false">COUNTIF(Rezultāti!$B$5:$B$69,$A29)</f>
        <v>18</v>
      </c>
    </row>
    <row r="30" customFormat="false" ht="15" hidden="false" customHeight="false" outlineLevel="0" collapsed="false">
      <c r="A30" s="8" t="s">
        <v>470</v>
      </c>
      <c r="B30" s="17" t="s">
        <v>140</v>
      </c>
      <c r="C30" s="7" t="n">
        <f aca="false">COUNTIFS(Rezultāti!$B$5:$B$69,$A30,Rezultāti!$M$5:$M$69,"Zaļš")</f>
        <v>1</v>
      </c>
      <c r="D30" s="7" t="n">
        <f aca="false">COUNTIFS(Rezultāti!$B$5:$B$69,$A30,Rezultāti!$M$5:$M$69,"Dzeltens")</f>
        <v>4</v>
      </c>
      <c r="E30" s="7" t="n">
        <f aca="false">COUNTIFS(Rezultāti!$B$5:$B$69,$A30,Rezultāti!$M$5:$M$69,"Sarkans")</f>
        <v>0</v>
      </c>
      <c r="F30" s="7" t="n">
        <f aca="false">COUNTIFS(Rezultāti!$B$5:$B$69,$A30,Rezultāti!$M$5:$M$69,"Nav datu")</f>
        <v>0</v>
      </c>
      <c r="G30" s="26" t="n">
        <f aca="false">COUNTIF(Rezultāti!$B$5:$B$69,$A30)</f>
        <v>5</v>
      </c>
    </row>
    <row r="31" customFormat="false" ht="15" hidden="false" customHeight="false" outlineLevel="0" collapsed="false">
      <c r="A31" s="8" t="s">
        <v>497</v>
      </c>
      <c r="B31" s="17" t="s">
        <v>144</v>
      </c>
      <c r="C31" s="7" t="n">
        <f aca="false">COUNTIFS(Rezultāti!$B$5:$B$69,$A31,Rezultāti!$M$5:$M$69,"Zaļš")</f>
        <v>5</v>
      </c>
      <c r="D31" s="7" t="n">
        <f aca="false">COUNTIFS(Rezultāti!$B$5:$B$69,$A31,Rezultāti!$M$5:$M$69,"Dzeltens")</f>
        <v>0</v>
      </c>
      <c r="E31" s="7" t="n">
        <f aca="false">COUNTIFS(Rezultāti!$B$5:$B$69,$A31,Rezultāti!$M$5:$M$69,"Sarkans")</f>
        <v>0</v>
      </c>
      <c r="F31" s="7" t="n">
        <f aca="false">COUNTIFS(Rezultāti!$B$5:$B$69,$A31,Rezultāti!$M$5:$M$69,"Nav datu")</f>
        <v>0</v>
      </c>
      <c r="G31" s="26" t="n">
        <f aca="false">COUNTIF(Rezultāti!$B$5:$B$69,$A31)</f>
        <v>5</v>
      </c>
    </row>
    <row r="33" customFormat="false" ht="15" hidden="false" customHeight="true" outlineLevel="0" collapsed="false">
      <c r="A33" s="16" t="s">
        <v>549</v>
      </c>
      <c r="B33" s="16"/>
      <c r="C33" s="16"/>
      <c r="D33" s="16"/>
      <c r="E33" s="16"/>
      <c r="F33" s="16"/>
      <c r="G33" s="16"/>
    </row>
  </sheetData>
  <mergeCells count="1">
    <mergeCell ref="A33:G33"/>
  </mergeCells>
  <conditionalFormatting sqref="F7:F21">
    <cfRule type="expression" priority="2" aboveAverage="0" equalAverage="0" bottom="0" percent="0" rank="0" text="" dxfId="0">
      <formula>F7="Zaļš"</formula>
    </cfRule>
    <cfRule type="expression" priority="3" aboveAverage="0" equalAverage="0" bottom="0" percent="0" rank="0" text="" dxfId="1">
      <formula>F7="Dzeltens"</formula>
    </cfRule>
    <cfRule type="expression" priority="4" aboveAverage="0" equalAverage="0" bottom="0" percent="0" rank="0" text="" dxfId="2">
      <formula>F7="Sarkans"</formula>
    </cfRule>
    <cfRule type="expression" priority="5" aboveAverage="0" equalAverage="0" bottom="0" percent="0" rank="0" text="" dxfId="3">
      <formula>F7="Nav datu"</formula>
    </cfRule>
  </conditionalFormatting>
  <dataValidations count="1">
    <dataValidation allowBlank="false" errorStyle="stop" operator="between" showDropDown="false" showErrorMessage="false" showInputMessage="false" sqref="C4" type="list">
      <formula1>Saraksti!$I$2:$I$25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3" min="3" style="0" width="16"/>
    <col collapsed="false" customWidth="true" hidden="false" outlineLevel="0" max="4" min="4" style="0" width="60"/>
    <col collapsed="false" customWidth="true" hidden="false" outlineLevel="0" max="5" min="5" style="0" width="24"/>
  </cols>
  <sheetData>
    <row r="1" customFormat="false" ht="19.7" hidden="false" customHeight="false" outlineLevel="0" collapsed="false">
      <c r="A1" s="4" t="s">
        <v>550</v>
      </c>
    </row>
    <row r="2" customFormat="false" ht="15" hidden="false" customHeight="false" outlineLevel="0" collapsed="false">
      <c r="A2" s="5" t="s">
        <v>551</v>
      </c>
    </row>
    <row r="4" customFormat="false" ht="31.5" hidden="false" customHeight="true" outlineLevel="0" collapsed="false">
      <c r="A4" s="6" t="s">
        <v>552</v>
      </c>
      <c r="B4" s="6" t="s">
        <v>553</v>
      </c>
      <c r="C4" s="6" t="s">
        <v>554</v>
      </c>
      <c r="D4" s="6" t="s">
        <v>555</v>
      </c>
      <c r="E4" s="6" t="s">
        <v>556</v>
      </c>
    </row>
    <row r="5" customFormat="false" ht="30" hidden="false" customHeight="true" outlineLevel="0" collapsed="false">
      <c r="A5" s="8" t="s">
        <v>557</v>
      </c>
      <c r="B5" s="7" t="s">
        <v>558</v>
      </c>
      <c r="C5" s="7" t="s">
        <v>559</v>
      </c>
      <c r="D5" s="7" t="s">
        <v>560</v>
      </c>
      <c r="E5" s="7" t="s">
        <v>561</v>
      </c>
    </row>
    <row r="6" customFormat="false" ht="30" hidden="false" customHeight="true" outlineLevel="0" collapsed="false">
      <c r="A6" s="8" t="s">
        <v>562</v>
      </c>
      <c r="B6" s="7" t="s">
        <v>563</v>
      </c>
      <c r="C6" s="7" t="s">
        <v>564</v>
      </c>
      <c r="D6" s="7" t="s">
        <v>565</v>
      </c>
      <c r="E6" s="7" t="s">
        <v>566</v>
      </c>
    </row>
    <row r="7" customFormat="false" ht="30" hidden="false" customHeight="true" outlineLevel="0" collapsed="false">
      <c r="A7" s="8" t="s">
        <v>567</v>
      </c>
      <c r="B7" s="7" t="s">
        <v>568</v>
      </c>
      <c r="C7" s="7" t="s">
        <v>569</v>
      </c>
      <c r="D7" s="7" t="s">
        <v>570</v>
      </c>
      <c r="E7" s="7" t="s">
        <v>246</v>
      </c>
    </row>
    <row r="8" customFormat="false" ht="30" hidden="false" customHeight="true" outlineLevel="0" collapsed="false">
      <c r="A8" s="8" t="s">
        <v>571</v>
      </c>
      <c r="B8" s="7" t="s">
        <v>572</v>
      </c>
      <c r="C8" s="7" t="s">
        <v>573</v>
      </c>
      <c r="D8" s="7" t="s">
        <v>574</v>
      </c>
      <c r="E8" s="7" t="s">
        <v>212</v>
      </c>
    </row>
    <row r="9" customFormat="false" ht="30" hidden="false" customHeight="true" outlineLevel="0" collapsed="false">
      <c r="A9" s="8" t="s">
        <v>575</v>
      </c>
      <c r="B9" s="7" t="s">
        <v>576</v>
      </c>
      <c r="C9" s="7" t="s">
        <v>577</v>
      </c>
      <c r="D9" s="7" t="s">
        <v>578</v>
      </c>
      <c r="E9" s="7" t="s">
        <v>579</v>
      </c>
    </row>
    <row r="10" customFormat="false" ht="30" hidden="false" customHeight="true" outlineLevel="0" collapsed="false">
      <c r="A10" s="8" t="s">
        <v>580</v>
      </c>
      <c r="B10" s="7" t="s">
        <v>581</v>
      </c>
      <c r="C10" s="7" t="s">
        <v>497</v>
      </c>
      <c r="D10" s="7" t="s">
        <v>582</v>
      </c>
      <c r="E10" s="7" t="s">
        <v>583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20"/>
  </cols>
  <sheetData>
    <row r="1" customFormat="false" ht="19.7" hidden="false" customHeight="false" outlineLevel="0" collapsed="false">
      <c r="A1" s="4" t="s">
        <v>584</v>
      </c>
    </row>
    <row r="2" customFormat="false" ht="15" hidden="false" customHeight="false" outlineLevel="0" collapsed="false">
      <c r="A2" s="5" t="s">
        <v>585</v>
      </c>
    </row>
    <row r="4" customFormat="false" ht="31.5" hidden="false" customHeight="true" outlineLevel="0" collapsed="false">
      <c r="A4" s="6" t="s">
        <v>9</v>
      </c>
      <c r="B4" s="6" t="s">
        <v>586</v>
      </c>
    </row>
    <row r="5" customFormat="false" ht="43.5" hidden="false" customHeight="true" outlineLevel="0" collapsed="false">
      <c r="A5" s="7" t="n">
        <v>1</v>
      </c>
      <c r="B5" s="17" t="s">
        <v>587</v>
      </c>
    </row>
    <row r="6" customFormat="false" ht="43.5" hidden="false" customHeight="true" outlineLevel="0" collapsed="false">
      <c r="A6" s="7" t="n">
        <v>2</v>
      </c>
      <c r="B6" s="17" t="s">
        <v>588</v>
      </c>
    </row>
    <row r="7" customFormat="false" ht="43.5" hidden="false" customHeight="true" outlineLevel="0" collapsed="false">
      <c r="A7" s="7" t="n">
        <v>3</v>
      </c>
      <c r="B7" s="17" t="s">
        <v>589</v>
      </c>
    </row>
    <row r="8" customFormat="false" ht="43.5" hidden="false" customHeight="true" outlineLevel="0" collapsed="false">
      <c r="A8" s="7" t="n">
        <v>4</v>
      </c>
      <c r="B8" s="17" t="s">
        <v>590</v>
      </c>
    </row>
    <row r="9" customFormat="false" ht="43.5" hidden="false" customHeight="true" outlineLevel="0" collapsed="false">
      <c r="A9" s="7" t="n">
        <v>5</v>
      </c>
      <c r="B9" s="17" t="s">
        <v>591</v>
      </c>
    </row>
    <row r="10" customFormat="false" ht="43.5" hidden="false" customHeight="true" outlineLevel="0" collapsed="false">
      <c r="A10" s="7" t="n">
        <v>6</v>
      </c>
      <c r="B10" s="17" t="s">
        <v>592</v>
      </c>
    </row>
    <row r="11" customFormat="false" ht="43.5" hidden="false" customHeight="true" outlineLevel="0" collapsed="false">
      <c r="A11" s="7" t="n">
        <v>7</v>
      </c>
      <c r="B11" s="17" t="s">
        <v>593</v>
      </c>
    </row>
    <row r="12" customFormat="false" ht="43.5" hidden="false" customHeight="true" outlineLevel="0" collapsed="false">
      <c r="A12" s="7" t="n">
        <v>8</v>
      </c>
      <c r="B12" s="17" t="s">
        <v>594</v>
      </c>
    </row>
    <row r="13" customFormat="false" ht="43.5" hidden="false" customHeight="true" outlineLevel="0" collapsed="false">
      <c r="A13" s="7" t="n">
        <v>9</v>
      </c>
      <c r="B13" s="17" t="s">
        <v>595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2" min="2" style="0" width="12"/>
    <col collapsed="false" customWidth="true" hidden="false" outlineLevel="0" max="3" min="3" style="0" width="22"/>
    <col collapsed="false" customWidth="true" hidden="false" outlineLevel="0" max="4" min="4" style="0" width="20"/>
  </cols>
  <sheetData>
    <row r="1" customFormat="false" ht="19.7" hidden="false" customHeight="false" outlineLevel="0" collapsed="false">
      <c r="A1" s="4" t="s">
        <v>596</v>
      </c>
    </row>
    <row r="2" customFormat="false" ht="15" hidden="false" customHeight="false" outlineLevel="0" collapsed="false">
      <c r="A2" s="5" t="s">
        <v>597</v>
      </c>
    </row>
    <row r="4" customFormat="false" ht="31.5" hidden="false" customHeight="true" outlineLevel="0" collapsed="false">
      <c r="A4" s="6" t="s">
        <v>209</v>
      </c>
      <c r="B4" s="6" t="s">
        <v>598</v>
      </c>
      <c r="C4" s="6" t="s">
        <v>599</v>
      </c>
      <c r="D4" s="6" t="s">
        <v>600</v>
      </c>
    </row>
    <row r="5" customFormat="false" ht="15" hidden="false" customHeight="false" outlineLevel="0" collapsed="false">
      <c r="A5" s="17" t="s">
        <v>601</v>
      </c>
      <c r="B5" s="26" t="n">
        <f aca="false">COUNTIF(Vārdnīca!$B$5:$B$500,"O")</f>
        <v>5</v>
      </c>
      <c r="C5" s="7" t="n">
        <v>5</v>
      </c>
      <c r="D5" s="26" t="str">
        <f aca="false">IF(B5&lt;=C5,"OK","Pārbaudīt")</f>
        <v>OK</v>
      </c>
    </row>
    <row r="6" customFormat="false" ht="15" hidden="false" customHeight="false" outlineLevel="0" collapsed="false">
      <c r="A6" s="17" t="s">
        <v>602</v>
      </c>
      <c r="B6" s="26" t="n">
        <f aca="false">COUNTIF(Vārdnīca!$B$5:$B$500,"C")</f>
        <v>9</v>
      </c>
      <c r="C6" s="7" t="n">
        <v>10</v>
      </c>
      <c r="D6" s="26" t="str">
        <f aca="false">IF(B6&lt;=C6,"OK","Pārbaudīt")</f>
        <v>OK</v>
      </c>
    </row>
    <row r="7" customFormat="false" ht="15" hidden="false" customHeight="false" outlineLevel="0" collapsed="false">
      <c r="A7" s="17" t="s">
        <v>603</v>
      </c>
      <c r="B7" s="26" t="n">
        <f aca="false">COUNTIF(Vārdnīca!$B$5:$B$500,"D")</f>
        <v>12</v>
      </c>
      <c r="C7" s="7"/>
      <c r="D7" s="7" t="s">
        <v>604</v>
      </c>
    </row>
    <row r="8" customFormat="false" ht="15" hidden="false" customHeight="false" outlineLevel="0" collapsed="false">
      <c r="A8" s="17" t="s">
        <v>605</v>
      </c>
      <c r="B8" s="26" t="n">
        <f aca="false">COUNTIF(Vārdnīca!$B$5:$B$500,"M")</f>
        <v>11</v>
      </c>
      <c r="C8" s="7"/>
      <c r="D8" s="7" t="s">
        <v>604</v>
      </c>
    </row>
    <row r="9" customFormat="false" ht="15" hidden="false" customHeight="false" outlineLevel="0" collapsed="false">
      <c r="A9" s="17" t="s">
        <v>606</v>
      </c>
      <c r="B9" s="26" t="n">
        <f aca="false">COUNTIF(Vārdnīca!$B$5:$B$500,"S")</f>
        <v>18</v>
      </c>
      <c r="C9" s="7"/>
      <c r="D9" s="7" t="s">
        <v>604</v>
      </c>
    </row>
    <row r="10" customFormat="false" ht="15" hidden="false" customHeight="false" outlineLevel="0" collapsed="false">
      <c r="A10" s="17" t="s">
        <v>607</v>
      </c>
      <c r="B10" s="26" t="n">
        <f aca="false">COUNTIF(Vārdnīca!$B$5:$B$500,"T")</f>
        <v>5</v>
      </c>
      <c r="C10" s="7"/>
      <c r="D10" s="7" t="s">
        <v>604</v>
      </c>
    </row>
    <row r="11" customFormat="false" ht="15" hidden="false" customHeight="false" outlineLevel="0" collapsed="false">
      <c r="A11" s="17" t="s">
        <v>608</v>
      </c>
      <c r="B11" s="26" t="n">
        <f aca="false">COUNTIF(Vārdnīca!$B$5:$B$500,"P")</f>
        <v>5</v>
      </c>
      <c r="C11" s="7"/>
      <c r="D11" s="7" t="s">
        <v>604</v>
      </c>
    </row>
    <row r="12" customFormat="false" ht="15" hidden="false" customHeight="false" outlineLevel="0" collapsed="false">
      <c r="A12" s="17" t="s">
        <v>609</v>
      </c>
      <c r="B12" s="26" t="n">
        <f aca="false">MAX(COUNTIFS(Vārdnīca!$B$5:$B$500,"D",Vārdnīca!$C$5:$C$500,"Pārdošana"),COUNTIFS(Vārdnīca!$B$5:$B$500,"D",Vārdnīca!$C$5:$C$500,"Operācijas"),COUNTIFS(Vārdnīca!$B$5:$B$500,"D",Vārdnīca!$C$5:$C$500,"Finanses"),COUNTIFS(Vārdnīca!$B$5:$B$500,"D",Vārdnīca!$C$5:$C$500,"Personāls"),COUNTIFS(Vārdnīca!$B$5:$B$500,"D",Vārdnīca!$C$5:$C$500,"Vadība"))</f>
        <v>3</v>
      </c>
      <c r="C12" s="7" t="n">
        <v>7</v>
      </c>
      <c r="D12" s="26" t="str">
        <f aca="false">IF(B12&lt;=C12,"OK","Pārbaudīt")</f>
        <v>OK</v>
      </c>
    </row>
    <row r="13" customFormat="false" ht="15" hidden="false" customHeight="false" outlineLevel="0" collapsed="false">
      <c r="A13" s="17" t="s">
        <v>610</v>
      </c>
      <c r="B13" s="26" t="n">
        <f aca="false">COUNTIF(Vārdnīca!$AA$5:$AA$500,"Trūkst augstākā līmeņa ID")+COUNTIF(Vārdnīca!$AA$5:$AA$500,"Augstākā līmeņa ID nav atrasts")</f>
        <v>0</v>
      </c>
      <c r="C13" s="7" t="n">
        <v>0</v>
      </c>
      <c r="D13" s="26" t="str">
        <f aca="false">IF(B13&lt;=C13,"OK","Pārbaudīt")</f>
        <v>OK</v>
      </c>
    </row>
    <row r="14" customFormat="false" ht="15" hidden="false" customHeight="false" outlineLevel="0" collapsed="false">
      <c r="A14" s="17" t="s">
        <v>611</v>
      </c>
      <c r="B14" s="26" t="n">
        <f aca="false">COUNTIF(Vārdnīca!$AA$5:$AA$500,"Trūkst īpašnieka")</f>
        <v>0</v>
      </c>
      <c r="C14" s="7" t="n">
        <v>0</v>
      </c>
      <c r="D14" s="26" t="str">
        <f aca="false">IF(B14&lt;=C14,"OK","Pārbaudīt")</f>
        <v>OK</v>
      </c>
    </row>
    <row r="15" customFormat="false" ht="15" hidden="false" customHeight="false" outlineLevel="0" collapsed="false">
      <c r="A15" s="17" t="s">
        <v>612</v>
      </c>
      <c r="B15" s="26" t="n">
        <f aca="false">SUMPRODUCT((Vārdnīca!$A$5:$A$69&lt;&gt;"")*(COUNTIF(Vārdnīca!$A$5:$A$69,Vārdnīca!$A$5:$A$69)&gt;1))</f>
        <v>0</v>
      </c>
      <c r="C15" s="7" t="n">
        <v>0</v>
      </c>
      <c r="D15" s="26" t="str">
        <f aca="false">IF(B15&lt;=C15,"OK","Pārbaudīt")</f>
        <v>OK</v>
      </c>
    </row>
    <row r="16" customFormat="false" ht="15" hidden="false" customHeight="false" outlineLevel="0" collapsed="false">
      <c r="A16" s="17" t="s">
        <v>613</v>
      </c>
      <c r="B16" s="26" t="n">
        <f aca="false">IF(COUNTIFS(Vārdnīca!$B$5:$B$500,"T",Vārdnīca!$J$5:$J$500,"Ld")=0,1,0)</f>
        <v>0</v>
      </c>
      <c r="C16" s="7" t="n">
        <v>0</v>
      </c>
      <c r="D16" s="26" t="str">
        <f aca="false">IF(B16&lt;=C16,"OK","Pārbaudīt")</f>
        <v>OK</v>
      </c>
    </row>
    <row r="17" customFormat="false" ht="15" hidden="false" customHeight="false" outlineLevel="0" collapsed="false">
      <c r="A17" s="17" t="s">
        <v>614</v>
      </c>
      <c r="B17" s="26" t="n">
        <f aca="false">IF(ROUND(Personīgās!C10,4)&lt;&gt;1,1,0)+IF(ROUND(Personīgās!C19,4)&lt;&gt;1,1,0)+IF(ROUND(Personīgās!C28,4)&lt;&gt;1,1,0)</f>
        <v>0</v>
      </c>
      <c r="C17" s="7" t="n">
        <v>0</v>
      </c>
      <c r="D17" s="26" t="str">
        <f aca="false">IF(B17&lt;=C17,"OK","Pārbaudīt")</f>
        <v>OK</v>
      </c>
    </row>
  </sheetData>
  <conditionalFormatting sqref="D5:D17">
    <cfRule type="expression" priority="2" aboveAverage="0" equalAverage="0" bottom="0" percent="0" rank="0" text="" dxfId="2">
      <formula>D5="Pārbaudīt"</formula>
    </cfRule>
    <cfRule type="expression" priority="3" aboveAverage="0" equalAverage="0" bottom="0" percent="0" rank="0" text="" dxfId="0">
      <formula>D5="OK"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7" min="1" style="0" width="22"/>
    <col collapsed="false" customWidth="true" hidden="false" outlineLevel="0" max="9" min="9" style="0" width="14"/>
  </cols>
  <sheetData>
    <row r="1" customFormat="false" ht="15" hidden="false" customHeight="false" outlineLevel="0" collapsed="false">
      <c r="A1" s="45" t="s">
        <v>33</v>
      </c>
      <c r="B1" s="45" t="s">
        <v>193</v>
      </c>
      <c r="C1" s="45" t="s">
        <v>35</v>
      </c>
      <c r="D1" s="45" t="s">
        <v>37</v>
      </c>
      <c r="E1" s="45" t="s">
        <v>39</v>
      </c>
      <c r="F1" s="45" t="s">
        <v>41</v>
      </c>
      <c r="G1" s="45" t="s">
        <v>553</v>
      </c>
      <c r="I1" s="45" t="s">
        <v>615</v>
      </c>
    </row>
    <row r="2" customFormat="false" ht="15" hidden="false" customHeight="false" outlineLevel="0" collapsed="false">
      <c r="A2" s="46" t="s">
        <v>210</v>
      </c>
      <c r="B2" s="46" t="s">
        <v>211</v>
      </c>
      <c r="C2" s="46" t="s">
        <v>214</v>
      </c>
      <c r="D2" s="46" t="s">
        <v>217</v>
      </c>
      <c r="E2" s="46" t="s">
        <v>278</v>
      </c>
      <c r="F2" s="46" t="s">
        <v>219</v>
      </c>
      <c r="G2" s="46" t="s">
        <v>486</v>
      </c>
      <c r="I2" s="47" t="n">
        <v>46204</v>
      </c>
    </row>
    <row r="3" customFormat="false" ht="15" hidden="false" customHeight="false" outlineLevel="0" collapsed="false">
      <c r="A3" s="46" t="s">
        <v>245</v>
      </c>
      <c r="B3" s="46" t="s">
        <v>283</v>
      </c>
      <c r="C3" s="46" t="s">
        <v>247</v>
      </c>
      <c r="D3" s="46" t="s">
        <v>234</v>
      </c>
      <c r="E3" s="46" t="s">
        <v>218</v>
      </c>
      <c r="F3" s="46" t="s">
        <v>242</v>
      </c>
      <c r="G3" s="46" t="s">
        <v>297</v>
      </c>
      <c r="I3" s="47" t="n">
        <v>46235</v>
      </c>
    </row>
    <row r="4" customFormat="false" ht="15" hidden="false" customHeight="false" outlineLevel="0" collapsed="false">
      <c r="A4" s="46" t="s">
        <v>282</v>
      </c>
      <c r="B4" s="46" t="s">
        <v>337</v>
      </c>
      <c r="C4" s="46" t="s">
        <v>293</v>
      </c>
      <c r="F4" s="46" t="s">
        <v>360</v>
      </c>
      <c r="G4" s="46" t="s">
        <v>251</v>
      </c>
      <c r="I4" s="47" t="n">
        <v>46266</v>
      </c>
    </row>
    <row r="5" customFormat="false" ht="15" hidden="false" customHeight="false" outlineLevel="0" collapsed="false">
      <c r="A5" s="46" t="s">
        <v>336</v>
      </c>
      <c r="B5" s="46" t="s">
        <v>301</v>
      </c>
      <c r="C5" s="46" t="s">
        <v>276</v>
      </c>
      <c r="F5" s="46" t="s">
        <v>379</v>
      </c>
      <c r="G5" s="46" t="s">
        <v>221</v>
      </c>
      <c r="I5" s="47" t="n">
        <v>46296</v>
      </c>
    </row>
    <row r="6" customFormat="false" ht="15" hidden="false" customHeight="false" outlineLevel="0" collapsed="false">
      <c r="A6" s="46" t="s">
        <v>390</v>
      </c>
      <c r="B6" s="46" t="s">
        <v>351</v>
      </c>
      <c r="F6" s="46" t="s">
        <v>616</v>
      </c>
      <c r="I6" s="47" t="n">
        <v>46327</v>
      </c>
    </row>
    <row r="7" customFormat="false" ht="15" hidden="false" customHeight="false" outlineLevel="0" collapsed="false">
      <c r="A7" s="46" t="s">
        <v>470</v>
      </c>
      <c r="B7" s="46" t="s">
        <v>90</v>
      </c>
      <c r="F7" s="46" t="s">
        <v>229</v>
      </c>
      <c r="I7" s="47" t="n">
        <v>46357</v>
      </c>
    </row>
    <row r="8" customFormat="false" ht="15" hidden="false" customHeight="false" outlineLevel="0" collapsed="false">
      <c r="A8" s="46" t="s">
        <v>497</v>
      </c>
      <c r="B8" s="46" t="s">
        <v>316</v>
      </c>
      <c r="I8" s="47" t="n">
        <v>46388</v>
      </c>
    </row>
    <row r="9" customFormat="false" ht="15" hidden="false" customHeight="false" outlineLevel="0" collapsed="false">
      <c r="B9" s="46" t="s">
        <v>375</v>
      </c>
      <c r="I9" s="47" t="n">
        <v>46419</v>
      </c>
    </row>
    <row r="10" customFormat="false" ht="15" hidden="false" customHeight="false" outlineLevel="0" collapsed="false">
      <c r="I10" s="47" t="n">
        <v>46447</v>
      </c>
    </row>
    <row r="11" customFormat="false" ht="15" hidden="false" customHeight="false" outlineLevel="0" collapsed="false">
      <c r="I11" s="47" t="n">
        <v>46478</v>
      </c>
    </row>
    <row r="12" customFormat="false" ht="15" hidden="false" customHeight="false" outlineLevel="0" collapsed="false">
      <c r="I12" s="47" t="n">
        <v>46508</v>
      </c>
    </row>
    <row r="13" customFormat="false" ht="15" hidden="false" customHeight="false" outlineLevel="0" collapsed="false">
      <c r="I13" s="47" t="n">
        <v>46539</v>
      </c>
    </row>
    <row r="14" customFormat="false" ht="15" hidden="false" customHeight="false" outlineLevel="0" collapsed="false">
      <c r="I14" s="47" t="n">
        <v>46569</v>
      </c>
    </row>
    <row r="15" customFormat="false" ht="15" hidden="false" customHeight="false" outlineLevel="0" collapsed="false">
      <c r="I15" s="47" t="n">
        <v>46600</v>
      </c>
    </row>
    <row r="16" customFormat="false" ht="15" hidden="false" customHeight="false" outlineLevel="0" collapsed="false">
      <c r="I16" s="47" t="n">
        <v>46631</v>
      </c>
    </row>
    <row r="17" customFormat="false" ht="15" hidden="false" customHeight="false" outlineLevel="0" collapsed="false">
      <c r="I17" s="47" t="n">
        <v>46661</v>
      </c>
    </row>
    <row r="18" customFormat="false" ht="15" hidden="false" customHeight="false" outlineLevel="0" collapsed="false">
      <c r="I18" s="47" t="n">
        <v>46692</v>
      </c>
    </row>
    <row r="19" customFormat="false" ht="15" hidden="false" customHeight="false" outlineLevel="0" collapsed="false">
      <c r="I19" s="47" t="n">
        <v>46722</v>
      </c>
    </row>
    <row r="20" customFormat="false" ht="15" hidden="false" customHeight="false" outlineLevel="0" collapsed="false">
      <c r="I20" s="47" t="n">
        <v>46753</v>
      </c>
    </row>
    <row r="21" customFormat="false" ht="15" hidden="false" customHeight="false" outlineLevel="0" collapsed="false">
      <c r="I21" s="47" t="n">
        <v>46784</v>
      </c>
    </row>
    <row r="22" customFormat="false" ht="15" hidden="false" customHeight="false" outlineLevel="0" collapsed="false">
      <c r="I22" s="47" t="n">
        <v>46813</v>
      </c>
    </row>
    <row r="23" customFormat="false" ht="15" hidden="false" customHeight="false" outlineLevel="0" collapsed="false">
      <c r="I23" s="47" t="n">
        <v>46844</v>
      </c>
    </row>
    <row r="24" customFormat="false" ht="15" hidden="false" customHeight="false" outlineLevel="0" collapsed="false">
      <c r="I24" s="47" t="n">
        <v>46874</v>
      </c>
    </row>
    <row r="25" customFormat="false" ht="15" hidden="false" customHeight="false" outlineLevel="0" collapsed="false">
      <c r="I25" s="47" t="n">
        <v>46905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3" min="3" style="0" width="50"/>
    <col collapsed="false" customWidth="true" hidden="false" outlineLevel="0" max="4" min="4" style="0" width="40"/>
    <col collapsed="false" customWidth="true" hidden="false" outlineLevel="0" max="5" min="5" style="0" width="22"/>
  </cols>
  <sheetData>
    <row r="1" customFormat="false" ht="19.7" hidden="false" customHeight="false" outlineLevel="0" collapsed="false">
      <c r="A1" s="4" t="s">
        <v>617</v>
      </c>
    </row>
    <row r="2" customFormat="false" ht="15" hidden="false" customHeight="false" outlineLevel="0" collapsed="false">
      <c r="A2" s="5" t="s">
        <v>618</v>
      </c>
    </row>
    <row r="4" customFormat="false" ht="31.5" hidden="false" customHeight="true" outlineLevel="0" collapsed="false">
      <c r="A4" s="6" t="s">
        <v>531</v>
      </c>
      <c r="B4" s="6" t="s">
        <v>619</v>
      </c>
      <c r="C4" s="6" t="s">
        <v>620</v>
      </c>
      <c r="D4" s="6" t="s">
        <v>621</v>
      </c>
      <c r="E4" s="6" t="s">
        <v>622</v>
      </c>
    </row>
    <row r="5" customFormat="false" ht="15" hidden="false" customHeight="false" outlineLevel="0" collapsed="false">
      <c r="A5" s="48" t="n">
        <v>46321</v>
      </c>
      <c r="B5" s="7" t="s">
        <v>623</v>
      </c>
      <c r="C5" s="7" t="s">
        <v>624</v>
      </c>
      <c r="D5" s="7" t="s">
        <v>625</v>
      </c>
      <c r="E5" s="7" t="s">
        <v>626</v>
      </c>
    </row>
    <row r="6" customFormat="false" ht="15" hidden="false" customHeight="false" outlineLevel="0" collapsed="false">
      <c r="A6" s="49"/>
      <c r="B6" s="49"/>
      <c r="C6" s="49"/>
      <c r="D6" s="49"/>
      <c r="E6" s="49"/>
    </row>
    <row r="7" customFormat="false" ht="15" hidden="false" customHeight="false" outlineLevel="0" collapsed="false">
      <c r="A7" s="49"/>
      <c r="B7" s="49"/>
      <c r="C7" s="49"/>
      <c r="D7" s="49"/>
      <c r="E7" s="49"/>
    </row>
    <row r="8" customFormat="false" ht="15" hidden="false" customHeight="false" outlineLevel="0" collapsed="false">
      <c r="A8" s="49"/>
      <c r="B8" s="49"/>
      <c r="C8" s="49"/>
      <c r="D8" s="49"/>
      <c r="E8" s="49"/>
    </row>
    <row r="9" customFormat="false" ht="15" hidden="false" customHeight="false" outlineLevel="0" collapsed="false">
      <c r="A9" s="49"/>
      <c r="B9" s="49"/>
      <c r="C9" s="49"/>
      <c r="D9" s="49"/>
      <c r="E9" s="49"/>
    </row>
    <row r="10" customFormat="false" ht="15" hidden="false" customHeight="false" outlineLevel="0" collapsed="false">
      <c r="A10" s="49"/>
      <c r="B10" s="49"/>
      <c r="C10" s="49"/>
      <c r="D10" s="49"/>
      <c r="E10" s="49"/>
    </row>
    <row r="11" customFormat="false" ht="15" hidden="false" customHeight="false" outlineLevel="0" collapsed="false">
      <c r="A11" s="49"/>
      <c r="B11" s="49"/>
      <c r="C11" s="49"/>
      <c r="D11" s="49"/>
      <c r="E11" s="49"/>
    </row>
    <row r="12" customFormat="false" ht="15" hidden="false" customHeight="false" outlineLevel="0" collapsed="false">
      <c r="A12" s="49"/>
      <c r="B12" s="49"/>
      <c r="C12" s="49"/>
      <c r="D12" s="49"/>
      <c r="E12" s="49"/>
    </row>
    <row r="13" customFormat="false" ht="15" hidden="false" customHeight="false" outlineLevel="0" collapsed="false">
      <c r="A13" s="49"/>
      <c r="B13" s="49"/>
      <c r="C13" s="49"/>
      <c r="D13" s="49"/>
      <c r="E13" s="49"/>
    </row>
    <row r="14" customFormat="false" ht="15" hidden="false" customHeight="false" outlineLevel="0" collapsed="false">
      <c r="A14" s="49"/>
      <c r="B14" s="49"/>
      <c r="C14" s="49"/>
      <c r="D14" s="49"/>
      <c r="E14" s="49"/>
    </row>
    <row r="15" customFormat="false" ht="15" hidden="false" customHeight="false" outlineLevel="0" collapsed="false">
      <c r="A15" s="49"/>
      <c r="B15" s="49"/>
      <c r="C15" s="49"/>
      <c r="D15" s="49"/>
      <c r="E15" s="49"/>
    </row>
    <row r="16" customFormat="false" ht="15" hidden="false" customHeight="false" outlineLevel="0" collapsed="false">
      <c r="A16" s="49"/>
      <c r="B16" s="49"/>
      <c r="C16" s="49"/>
      <c r="D16" s="49"/>
      <c r="E16" s="49"/>
    </row>
    <row r="17" customFormat="false" ht="15" hidden="false" customHeight="false" outlineLevel="0" collapsed="false">
      <c r="A17" s="49"/>
      <c r="B17" s="49"/>
      <c r="C17" s="49"/>
      <c r="D17" s="49"/>
      <c r="E17" s="49"/>
    </row>
    <row r="18" customFormat="false" ht="15" hidden="false" customHeight="false" outlineLevel="0" collapsed="false">
      <c r="A18" s="49"/>
      <c r="B18" s="49"/>
      <c r="C18" s="49"/>
      <c r="D18" s="49"/>
      <c r="E18" s="49"/>
    </row>
    <row r="19" customFormat="false" ht="15" hidden="false" customHeight="false" outlineLevel="0" collapsed="false">
      <c r="A19" s="49"/>
      <c r="B19" s="49"/>
      <c r="C19" s="49"/>
      <c r="D19" s="49"/>
      <c r="E19" s="49"/>
    </row>
    <row r="20" customFormat="false" ht="15" hidden="false" customHeight="false" outlineLevel="0" collapsed="false">
      <c r="A20" s="49"/>
      <c r="B20" s="49"/>
      <c r="C20" s="49"/>
      <c r="D20" s="49"/>
      <c r="E20" s="49"/>
    </row>
    <row r="21" customFormat="false" ht="15" hidden="false" customHeight="false" outlineLevel="0" collapsed="false">
      <c r="A21" s="49"/>
      <c r="B21" s="49"/>
      <c r="C21" s="49"/>
      <c r="D21" s="49"/>
      <c r="E21" s="49"/>
    </row>
    <row r="22" customFormat="false" ht="15" hidden="false" customHeight="false" outlineLevel="0" collapsed="false">
      <c r="A22" s="49"/>
      <c r="B22" s="49"/>
      <c r="C22" s="49"/>
      <c r="D22" s="49"/>
      <c r="E22" s="49"/>
    </row>
    <row r="23" customFormat="false" ht="15" hidden="false" customHeight="false" outlineLevel="0" collapsed="false">
      <c r="A23" s="49"/>
      <c r="B23" s="49"/>
      <c r="C23" s="49"/>
      <c r="D23" s="49"/>
      <c r="E23" s="49"/>
    </row>
    <row r="24" customFormat="false" ht="15" hidden="false" customHeight="false" outlineLevel="0" collapsed="false">
      <c r="A24" s="49"/>
      <c r="B24" s="49"/>
      <c r="C24" s="49"/>
      <c r="D24" s="49"/>
      <c r="E24" s="49"/>
    </row>
    <row r="25" customFormat="false" ht="15" hidden="false" customHeight="false" outlineLevel="0" collapsed="false">
      <c r="A25" s="49"/>
      <c r="B25" s="49"/>
      <c r="C25" s="49"/>
      <c r="D25" s="49"/>
      <c r="E25" s="49"/>
    </row>
    <row r="26" customFormat="false" ht="15" hidden="false" customHeight="false" outlineLevel="0" collapsed="false">
      <c r="A26" s="49"/>
      <c r="B26" s="49"/>
      <c r="C26" s="49"/>
      <c r="D26" s="49"/>
      <c r="E26" s="49"/>
    </row>
    <row r="27" customFormat="false" ht="15" hidden="false" customHeight="false" outlineLevel="0" collapsed="false">
      <c r="A27" s="49"/>
      <c r="B27" s="49"/>
      <c r="C27" s="49"/>
      <c r="D27" s="49"/>
      <c r="E27" s="49"/>
    </row>
    <row r="28" customFormat="false" ht="15" hidden="false" customHeight="false" outlineLevel="0" collapsed="false">
      <c r="A28" s="49"/>
      <c r="B28" s="49"/>
      <c r="C28" s="49"/>
      <c r="D28" s="49"/>
      <c r="E28" s="49"/>
    </row>
    <row r="29" customFormat="false" ht="15" hidden="false" customHeight="false" outlineLevel="0" collapsed="false">
      <c r="A29" s="49"/>
      <c r="B29" s="49"/>
      <c r="C29" s="49"/>
      <c r="D29" s="49"/>
      <c r="E29" s="49"/>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50"/>
    <col collapsed="false" customWidth="true" hidden="false" outlineLevel="0" max="3" min="3" style="0" width="70"/>
  </cols>
  <sheetData>
    <row r="1" customFormat="false" ht="19.7" hidden="false" customHeight="false" outlineLevel="0" collapsed="false">
      <c r="A1" s="4" t="s">
        <v>627</v>
      </c>
    </row>
    <row r="2" customFormat="false" ht="15" hidden="false" customHeight="false" outlineLevel="0" collapsed="false">
      <c r="A2" s="5" t="s">
        <v>628</v>
      </c>
    </row>
    <row r="4" customFormat="false" ht="31.5" hidden="false" customHeight="true" outlineLevel="0" collapsed="false">
      <c r="A4" s="6" t="s">
        <v>629</v>
      </c>
      <c r="B4" s="6" t="s">
        <v>630</v>
      </c>
      <c r="C4" s="6" t="s">
        <v>631</v>
      </c>
    </row>
    <row r="5" customFormat="false" ht="30" hidden="false" customHeight="true" outlineLevel="0" collapsed="false">
      <c r="A5" s="17" t="s">
        <v>632</v>
      </c>
      <c r="B5" s="7" t="s">
        <v>633</v>
      </c>
      <c r="C5" s="50" t="s">
        <v>634</v>
      </c>
    </row>
    <row r="6" customFormat="false" ht="30" hidden="false" customHeight="true" outlineLevel="0" collapsed="false">
      <c r="A6" s="17" t="s">
        <v>635</v>
      </c>
      <c r="B6" s="7" t="s">
        <v>636</v>
      </c>
      <c r="C6" s="50" t="s">
        <v>637</v>
      </c>
    </row>
    <row r="7" customFormat="false" ht="30" hidden="false" customHeight="true" outlineLevel="0" collapsed="false">
      <c r="A7" s="17" t="s">
        <v>638</v>
      </c>
      <c r="B7" s="7" t="s">
        <v>639</v>
      </c>
      <c r="C7" s="50" t="s">
        <v>640</v>
      </c>
    </row>
    <row r="8" customFormat="false" ht="30" hidden="false" customHeight="true" outlineLevel="0" collapsed="false">
      <c r="A8" s="17" t="s">
        <v>641</v>
      </c>
      <c r="B8" s="7" t="s">
        <v>642</v>
      </c>
      <c r="C8" s="50" t="s">
        <v>643</v>
      </c>
    </row>
    <row r="9" customFormat="false" ht="30" hidden="false" customHeight="true" outlineLevel="0" collapsed="false">
      <c r="A9" s="17" t="s">
        <v>644</v>
      </c>
      <c r="B9" s="7" t="s">
        <v>645</v>
      </c>
      <c r="C9" s="50" t="s">
        <v>646</v>
      </c>
    </row>
    <row r="10" customFormat="false" ht="30" hidden="false" customHeight="true" outlineLevel="0" collapsed="false">
      <c r="A10" s="17" t="s">
        <v>647</v>
      </c>
      <c r="B10" s="7" t="s">
        <v>648</v>
      </c>
      <c r="C10" s="50" t="s">
        <v>649</v>
      </c>
    </row>
    <row r="11" customFormat="false" ht="30" hidden="false" customHeight="true" outlineLevel="0" collapsed="false">
      <c r="A11" s="17" t="s">
        <v>650</v>
      </c>
      <c r="B11" s="7" t="s">
        <v>651</v>
      </c>
      <c r="C11" s="50" t="s">
        <v>652</v>
      </c>
    </row>
    <row r="12" customFormat="false" ht="30" hidden="false" customHeight="true" outlineLevel="0" collapsed="false">
      <c r="A12" s="17" t="s">
        <v>653</v>
      </c>
      <c r="B12" s="7" t="s">
        <v>654</v>
      </c>
      <c r="C12" s="50" t="s">
        <v>655</v>
      </c>
    </row>
    <row r="13" customFormat="false" ht="30" hidden="false" customHeight="true" outlineLevel="0" collapsed="false">
      <c r="A13" s="17" t="s">
        <v>656</v>
      </c>
      <c r="B13" s="7" t="s">
        <v>657</v>
      </c>
      <c r="C13" s="50" t="s">
        <v>658</v>
      </c>
    </row>
    <row r="14" customFormat="false" ht="30" hidden="false" customHeight="true" outlineLevel="0" collapsed="false">
      <c r="A14" s="17" t="s">
        <v>659</v>
      </c>
      <c r="B14" s="7" t="s">
        <v>660</v>
      </c>
      <c r="C14" s="50" t="s">
        <v>661</v>
      </c>
    </row>
    <row r="15" customFormat="false" ht="30" hidden="false" customHeight="true" outlineLevel="0" collapsed="false">
      <c r="A15" s="17" t="s">
        <v>662</v>
      </c>
      <c r="B15" s="7" t="s">
        <v>663</v>
      </c>
      <c r="C15" s="50" t="s">
        <v>664</v>
      </c>
    </row>
    <row r="16" customFormat="false" ht="30" hidden="false" customHeight="true" outlineLevel="0" collapsed="false">
      <c r="A16" s="17" t="s">
        <v>665</v>
      </c>
      <c r="B16" s="7" t="s">
        <v>666</v>
      </c>
      <c r="C16" s="50" t="s">
        <v>667</v>
      </c>
    </row>
    <row r="17" customFormat="false" ht="30" hidden="false" customHeight="true" outlineLevel="0" collapsed="false">
      <c r="A17" s="17" t="s">
        <v>668</v>
      </c>
      <c r="B17" s="7" t="s">
        <v>669</v>
      </c>
      <c r="C17" s="50" t="s">
        <v>670</v>
      </c>
    </row>
    <row r="18" customFormat="false" ht="30" hidden="false" customHeight="true" outlineLevel="0" collapsed="false">
      <c r="A18" s="17" t="s">
        <v>671</v>
      </c>
      <c r="B18" s="7" t="s">
        <v>672</v>
      </c>
      <c r="C18" s="50" t="s">
        <v>673</v>
      </c>
    </row>
    <row r="19" customFormat="false" ht="30" hidden="false" customHeight="true" outlineLevel="0" collapsed="false">
      <c r="A19" s="17" t="s">
        <v>674</v>
      </c>
      <c r="B19" s="7" t="s">
        <v>675</v>
      </c>
      <c r="C19" s="50" t="s">
        <v>676</v>
      </c>
    </row>
    <row r="20" customFormat="false" ht="30" hidden="false" customHeight="true" outlineLevel="0" collapsed="false">
      <c r="A20" s="17" t="s">
        <v>677</v>
      </c>
      <c r="B20" s="7" t="s">
        <v>678</v>
      </c>
      <c r="C20" s="50" t="s">
        <v>679</v>
      </c>
    </row>
  </sheetData>
  <hyperlinks>
    <hyperlink ref="C5" r:id="rId1" display="https://balancedscorecard.org/wp-content/uploads/2019/10/CascadingTheBalancedScorecard_BSI.pdf"/>
    <hyperlink ref="C6" r:id="rId2" display="https://www.strimgroup.com/wp-content/uploads/pdf/KaplanNorton_Linking-the-BSC-to-Strategy.pdf"/>
    <hyperlink ref="C7" r:id="rId3" display="https://davidparmenter.com/wp-content/uploads/2024/10/Key-Performance-Indicators-4th-edition-PDF-Toolkit.pdf"/>
    <hyperlink ref="C8" r:id="rId4" display="https://www.fm-magazine.com/news/2012/jan/winning-kpis/"/>
    <hyperlink ref="C9" r:id="rId5" display="https://www.performancemagazine.org/designing-efficient-kpi-documentation-forms/"/>
    <hyperlink ref="C10" r:id="rId6" display="https://bernardmarr.com/img/KPI%20Indicators%20Template.pdf"/>
    <hyperlink ref="C11" r:id="rId7" display="https://www.whatmatters.com/faqs/how-many-okrs-to-have"/>
    <hyperlink ref="C12" r:id="rId8" display="https://scor.ascm.org/performance/introduction"/>
    <hyperlink ref="C13" r:id="rId9" display="https://standards.iteh.ai/catalog/standards/iso/8a9efc01-6c74-42a2-ad8f-ec19e84b48f0/iso-22400-2-2014"/>
    <hyperlink ref="C14" r:id="rId10" display="https://www.mk.gov.lv/lv/media/12837/download"/>
    <hyperlink ref="C15" r:id="rId11" display="https://termini.gov.lv/atrast/key%20performance%20indicator/en"/>
    <hyperlink ref="C16" r:id="rId12" display="https://corporatefinanceinstitute.com/learn/resources/accounting/days-sales-outstanding"/>
    <hyperlink ref="C17" r:id="rId13" display="https://www.vdi.gov.lv/lv/darba-samaksa"/>
    <hyperlink ref="C18" r:id="rId14" display="https://www.lm.gov.lv/lv/media/10361/download"/>
    <hyperlink ref="C19" r:id="rId15" display="https://ellex.legal/lv/ka-pieskirt-premiju/"/>
    <hyperlink ref="C20" r:id="rId16" display="https://www.dvi.gov.lv/lv/media/92/download"/>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2026-10-26T14:32:36Z</dcterms:created>
  <dc:creator>openpyxl</dc:creator>
  <dc:description/>
  <dc:language>en-US</dc:language>
  <cp:lastModifiedBy/>
  <dcterms:modified xsi:type="dcterms:W3CDTF">2026-10-26T14:32:36Z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